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1A788B64-3025-4EC4-8AFE-B52CCC506906}" xr6:coauthVersionLast="47" xr6:coauthVersionMax="47" xr10:uidLastSave="{00000000-0000-0000-0000-000000000000}"/>
  <bookViews>
    <workbookView xWindow="135" yWindow="30" windowWidth="28665" windowHeight="15570" activeTab="1" xr2:uid="{00000000-000D-0000-FFFF-FFFF00000000}"/>
  </bookViews>
  <sheets>
    <sheet name="PAAP Continut" sheetId="1" r:id="rId1"/>
    <sheet name="PAAP 2021" sheetId="2" r:id="rId2"/>
    <sheet name="Anexa achizitii directe 2021" sheetId="3" r:id="rId3"/>
    <sheet name="Foaie1" sheetId="7" r:id="rId4"/>
  </sheets>
  <definedNames>
    <definedName name="_xlnm.Print_Area" localSheetId="2">'Anexa achizitii directe 2021'!$A$1:$I$410</definedName>
    <definedName name="_xlnm.Print_Area" localSheetId="1">'PAAP 2021'!$A$1:$N$83</definedName>
    <definedName name="_xlnm.Print_Area" localSheetId="0">'PAAP Continut'!$A$1:$N$23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0" i="2" l="1"/>
  <c r="G24" i="2"/>
  <c r="G25" i="2"/>
  <c r="G23" i="2"/>
  <c r="G21" i="2"/>
  <c r="D385" i="3"/>
  <c r="D384" i="3"/>
  <c r="D74" i="3"/>
  <c r="D71" i="3"/>
  <c r="D72" i="3"/>
  <c r="D69" i="3"/>
  <c r="G16" i="2"/>
  <c r="G17" i="2"/>
  <c r="D84" i="3"/>
  <c r="D82" i="3"/>
  <c r="D81" i="3"/>
  <c r="D80" i="3"/>
  <c r="D79" i="3"/>
  <c r="G38" i="2"/>
  <c r="D92" i="3"/>
  <c r="G52" i="2"/>
  <c r="G48" i="2"/>
  <c r="G47" i="2"/>
  <c r="G42" i="2"/>
  <c r="G46" i="2"/>
  <c r="D121" i="3"/>
  <c r="G61" i="2"/>
  <c r="D255" i="3"/>
  <c r="D261" i="3"/>
  <c r="D263" i="3"/>
  <c r="D378" i="3"/>
  <c r="D380" i="3"/>
  <c r="D395" i="3"/>
  <c r="D19" i="3"/>
  <c r="D17" i="3"/>
  <c r="D13" i="3"/>
  <c r="D397" i="3"/>
  <c r="D382" i="3"/>
  <c r="G26" i="2" l="1"/>
  <c r="D21" i="3"/>
  <c r="D400" i="3"/>
  <c r="D391" i="3"/>
  <c r="G59" i="2"/>
  <c r="D122" i="3"/>
  <c r="G22" i="2"/>
  <c r="D104" i="3"/>
  <c r="D98" i="3"/>
  <c r="D97" i="3"/>
  <c r="G27" i="2"/>
  <c r="D18" i="3"/>
  <c r="D387" i="3"/>
  <c r="D389" i="3"/>
  <c r="D404" i="3"/>
  <c r="D259" i="3"/>
  <c r="D108" i="3"/>
  <c r="D87" i="3"/>
  <c r="D93" i="3" s="1"/>
  <c r="G50" i="2"/>
  <c r="G36" i="2"/>
  <c r="G45" i="2"/>
  <c r="D399" i="3"/>
  <c r="G34" i="2"/>
  <c r="G57" i="2"/>
  <c r="D249" i="3"/>
  <c r="D234" i="3"/>
  <c r="G49" i="2"/>
  <c r="G39" i="2" l="1"/>
  <c r="G62" i="2"/>
  <c r="G28" i="2"/>
  <c r="A22" i="7"/>
  <c r="D114" i="3"/>
  <c r="G44" i="2"/>
  <c r="G43" i="2"/>
  <c r="G54" i="2" s="1"/>
  <c r="D23" i="3"/>
  <c r="D25" i="3"/>
  <c r="D24" i="3"/>
  <c r="D70" i="3" l="1"/>
  <c r="D394" i="3"/>
  <c r="F31" i="2"/>
  <c r="D390" i="3" l="1"/>
  <c r="D406" i="3" l="1"/>
  <c r="D381" i="3" l="1"/>
  <c r="F25" i="2"/>
  <c r="D377" i="3" l="1"/>
  <c r="D258" i="3" l="1"/>
  <c r="D403" i="3" l="1"/>
  <c r="G76" i="2" l="1"/>
  <c r="F16" i="2" l="1"/>
  <c r="F17" i="2"/>
  <c r="D16" i="3"/>
  <c r="G14" i="2" s="1"/>
  <c r="G12" i="2" s="1"/>
  <c r="G13" i="2" l="1"/>
  <c r="G15" i="2" s="1"/>
  <c r="G78" i="2"/>
  <c r="G75" i="2" l="1"/>
  <c r="G77" i="2" s="1"/>
  <c r="G81" i="2" s="1"/>
  <c r="F65" i="2" l="1"/>
  <c r="F43" i="2"/>
  <c r="F42" i="2"/>
  <c r="F24" i="2"/>
  <c r="F23" i="2"/>
  <c r="F22" i="2"/>
  <c r="F21" i="2"/>
  <c r="F34" i="2"/>
  <c r="D398" i="3" l="1"/>
  <c r="D396" i="3"/>
  <c r="D392" i="3"/>
  <c r="D383" i="3"/>
  <c r="D379" i="3"/>
  <c r="D262" i="3"/>
  <c r="D260" i="3"/>
  <c r="G67" i="2"/>
  <c r="G65" i="2" s="1"/>
  <c r="D254" i="3"/>
  <c r="D184" i="3"/>
  <c r="G40" i="2" s="1"/>
  <c r="G41" i="2" s="1"/>
  <c r="D119" i="3"/>
  <c r="G29" i="2" s="1"/>
  <c r="G30" i="2" s="1"/>
  <c r="D75" i="3"/>
  <c r="D22" i="3"/>
  <c r="D20" i="3"/>
  <c r="D14" i="3"/>
  <c r="G66" i="2" l="1"/>
  <c r="G63" i="2"/>
  <c r="G64" i="2" s="1"/>
  <c r="G32" i="2"/>
  <c r="G68" i="2" l="1"/>
  <c r="G33" i="2"/>
  <c r="G55" i="2" l="1"/>
  <c r="G56" i="2" s="1"/>
  <c r="G18" i="2"/>
  <c r="D407" i="3"/>
  <c r="G19" i="2"/>
  <c r="G20" i="2" l="1"/>
</calcChain>
</file>

<file path=xl/sharedStrings.xml><?xml version="1.0" encoding="utf-8"?>
<sst xmlns="http://schemas.openxmlformats.org/spreadsheetml/2006/main" count="3018" uniqueCount="723">
  <si>
    <t>Anul</t>
  </si>
  <si>
    <t>Nr. crt.</t>
  </si>
  <si>
    <t>Procedura stabilita/ instrumente specifice pentru derularea procesului de achizitie</t>
  </si>
  <si>
    <t>Rezultatul procedurii</t>
  </si>
  <si>
    <t>Modalitatea de derulare a procedurii de atribuire</t>
  </si>
  <si>
    <t>Min</t>
  </si>
  <si>
    <t>Max</t>
  </si>
  <si>
    <t>Contract</t>
  </si>
  <si>
    <t>Online</t>
  </si>
  <si>
    <t>Acord-cadru</t>
  </si>
  <si>
    <t>Offline</t>
  </si>
  <si>
    <t>Dialog competitiv</t>
  </si>
  <si>
    <t>Parteneriat pentru inovare</t>
  </si>
  <si>
    <t>Nr. Crt</t>
  </si>
  <si>
    <t>Programul anual al achizițiilor publice</t>
  </si>
  <si>
    <t xml:space="preserve">Persoana care realizează revizuirea </t>
  </si>
  <si>
    <t>Obiectul acordului cadru/contractului de achiziție publică</t>
  </si>
  <si>
    <t>Cod CPV și descrierea codului CPV</t>
  </si>
  <si>
    <t>Procedura stabilită/ instrumente specifice pentru derularea procesului de achiziție</t>
  </si>
  <si>
    <t>Valoare estimată
(RON fără TVA)</t>
  </si>
  <si>
    <t>Sursa de finanțare</t>
  </si>
  <si>
    <t>Data (luna) estimată pentru inițierea procedurii</t>
  </si>
  <si>
    <t>Data (luna) estimată pentru atribuirea contractului de achiziție publică/semnarea acordului-cadru</t>
  </si>
  <si>
    <t>Persoana responsabilă cu aplicarea procedurii de atribuire</t>
  </si>
  <si>
    <t>Data introducerii procedurii în Programul anual al achizițiilor publice</t>
  </si>
  <si>
    <t>Licitație deschisă</t>
  </si>
  <si>
    <t>Licitație restrânsă</t>
  </si>
  <si>
    <t>Negociere competitivă</t>
  </si>
  <si>
    <t>Concurs de soluții</t>
  </si>
  <si>
    <t>Procedură simplificată</t>
  </si>
  <si>
    <t>Negociere fără publicare prealabilă</t>
  </si>
  <si>
    <t>Procedura de atribuire aplicabilă în cazul serviciilor sociale și al altor servicii specifice</t>
  </si>
  <si>
    <t>Obiectul achiziție directe</t>
  </si>
  <si>
    <t>Data (luna) estimată pentru inițierea achiziției</t>
  </si>
  <si>
    <t>Data (luna) estimată pentru finalizarea  achiziției</t>
  </si>
  <si>
    <t>Persoana responsabilă cu derularea achiziției</t>
  </si>
  <si>
    <t>Data înregistrării nevoii</t>
  </si>
  <si>
    <t>În foaia de lucru Programul Anual al Achizițiilor Publice (PAAP) pentru anul în cauză se vor selecta sau completa informațiile conform instrucțiunilor. Coloanele P, Q și R care conțin informații despre tipul, rezultatul și modalitatea de derulare a unei proceduri nu se vor modifica. Aceste coloane au fost introduse pentru a oferi posibilitatea selectării din listă a respectivelor informații.]</t>
  </si>
  <si>
    <t>Ca urmare a planificării portofoliului de achiziții, Autoritatea Contractantă are obligația de a elabora Programul anual al achizițiilor publice, ca instrument managerial utilizat pentru planificarea și monitorizarea portofoliului de procese de achiziție la nivel de autoritate contractantă, pentru planificarea resurselor necesare derulării acestor procese și pentru verificarea modului de îndeplinire a obiectivelor politicii de achiziții.</t>
  </si>
  <si>
    <t>[Mai jos este prezentată o listă a informațiilor conținute în paginile acestui document; prin selectarea unei opțiuni sunteți direcționat automat către pagina corespunzătoare din cadrul acestui document.</t>
  </si>
  <si>
    <t>[introduceți nr. versiunii]</t>
  </si>
  <si>
    <t>[Introduceți numele si funcția persoanei]</t>
  </si>
  <si>
    <t>Inițială</t>
  </si>
  <si>
    <t>Revizuită</t>
  </si>
  <si>
    <t>Numărul revizuirii</t>
  </si>
  <si>
    <t>Data realizării revizuirii</t>
  </si>
  <si>
    <t>Motivul revizuirii</t>
  </si>
  <si>
    <t>[Precizați, după caz: modificare, adăugare, eliminare, completare, ș.a.]</t>
  </si>
  <si>
    <t>[Introduceți]</t>
  </si>
  <si>
    <t>Nr. revizuirii</t>
  </si>
  <si>
    <t>Tipul revizuirii</t>
  </si>
  <si>
    <t>[introduceți zz-ll-aaaa]</t>
  </si>
  <si>
    <t>Capitolul/secțiune revizuită</t>
  </si>
  <si>
    <t>Persoana care aprobă revizuirea</t>
  </si>
  <si>
    <t>Semnătura persoanei care aprobă revizuirea</t>
  </si>
  <si>
    <t>Data aprobării revizuirii</t>
  </si>
  <si>
    <r>
      <t>Forma documentului:</t>
    </r>
    <r>
      <rPr>
        <b/>
        <i/>
        <sz val="11"/>
        <color theme="1"/>
        <rFont val="Calibri"/>
        <family val="2"/>
        <charset val="238"/>
        <scheme val="minor"/>
      </rPr>
      <t xml:space="preserve"> </t>
    </r>
    <r>
      <rPr>
        <i/>
        <sz val="11"/>
        <color theme="1"/>
        <rFont val="Calibri"/>
        <family val="2"/>
        <charset val="238"/>
        <scheme val="minor"/>
      </rPr>
      <t>[Marcați cu X, după caz, și adăugați numărul revizuirii, acolo unde este cazul]</t>
    </r>
  </si>
  <si>
    <t>Autoritatea Contractanta: INSTITUTUL NATIONAL DE NEUROLOGIE SI BOLI NEUROVASCULARE</t>
  </si>
  <si>
    <t>Prestari servicii de analize de laborator</t>
  </si>
  <si>
    <t>FASS</t>
  </si>
  <si>
    <t>IANUARIE</t>
  </si>
  <si>
    <t>IANUARIE-DECEMBRIE</t>
  </si>
  <si>
    <t>IANUARIE - DECEMBRIE</t>
  </si>
  <si>
    <t>CINCIU IRINA</t>
  </si>
  <si>
    <t>Prestari servicii de imagistica - asociere in participatiune</t>
  </si>
  <si>
    <t>Articole de papetarie, inclusiv formulare</t>
  </si>
  <si>
    <t>DECEMBRIE</t>
  </si>
  <si>
    <t>CF REFERATELOR DE NECESITATE</t>
  </si>
  <si>
    <t>Produse de curatat si de lustruit, produse igienico sanitare</t>
  </si>
  <si>
    <t>30192000-1 - Accesorii de birou (Rev.2); 
 30199000-0 - Articole de papetarie si alte articole din hartie (Rev.2);  30199700-7 - Articole imprimate de papetarie, cu exceptia formularelor (Rev.2); 22800000-8 - Registre, registre contabile, clasoare, formulare si alte articole imprimate de papetarie din hartie sau din carton (Rev.2); 30192700-8 - Papetarie (Rev.2)</t>
  </si>
  <si>
    <t>Servicii de energie electrica si energie termica, servicii conexe</t>
  </si>
  <si>
    <t>65300000-6 - Distributie de energie electrica si servicii conexe (Rev.2); 31680000-6 - Articole si accesorii electrice (Rev.2); 31500000-1 - Aparatura de iluminat si lampi electrice (Rev.2); 31211310-4 - Sigurante fuzibile (Rev.2);  31224000-2 - Conexiuni si elemente de contact (Rev.2); 09323000-9 - Incalzire urbana (Rev.2);  71356200-0 - Servicii de asistenta tehnica (Rev.2)</t>
  </si>
  <si>
    <t>HUMENIUC VASILE</t>
  </si>
  <si>
    <t>Servicii de distributie apa si servicii conexe</t>
  </si>
  <si>
    <t xml:space="preserve">65100000-4 - Distributie de apa si servicii conexe (Rev.2); 90511200-4 - Servicii de colectare a gunoiului menajer (Rev.2); 41110000-3 - Apa potabila (Rev.2); 44161200-8 - Canalizari de apa (Rev.2); 90921000-9 - </t>
  </si>
  <si>
    <t>Carburanti si lubrifianti</t>
  </si>
  <si>
    <t>09100000-0 - Combustibili (Rev.2)</t>
  </si>
  <si>
    <t xml:space="preserve">Servicii de reparare si de intretinere a echipamentului medical </t>
  </si>
  <si>
    <t>50421000-2 - Servicii de reparare si de intretinere a echipamentului medical (Rev.2)</t>
  </si>
  <si>
    <t>Servicii de telecomunicatii</t>
  </si>
  <si>
    <t>Servicii de telefonie fixa</t>
  </si>
  <si>
    <t>Servicii de livrare posta, curierat</t>
  </si>
  <si>
    <t>Servicii furnizare internet</t>
  </si>
  <si>
    <t>64200000-8 - Servicii de telecomunicatii (Rev.2)</t>
  </si>
  <si>
    <t>64211000-8 - Servicii de telefonie publica (Rev.2)</t>
  </si>
  <si>
    <t>64100000-7 - Servicii postale si de curierat (Rev.2)</t>
  </si>
  <si>
    <t>72400000-4 - Servicii de internet (Rev.2)</t>
  </si>
  <si>
    <t>Servicii de asigurare auto</t>
  </si>
  <si>
    <t>Servicii de reparare si de intretinere a echipamentului medical</t>
  </si>
  <si>
    <t>Analize imunohematologie</t>
  </si>
  <si>
    <t>Prestari servicii angiografie</t>
  </si>
  <si>
    <t>Prestari servicii infectii nosocomiale</t>
  </si>
  <si>
    <t>Tipizate medicale</t>
  </si>
  <si>
    <t>Servicii de laborator analize medicale de autocontrol si preventie a infectiilor nosocomiale</t>
  </si>
  <si>
    <t>Servicii reparatii si intretinere echipament radiologic</t>
  </si>
  <si>
    <t xml:space="preserve">Servicii de transport pacienti </t>
  </si>
  <si>
    <t>66514110-0 - Servicii de asigurare a autovehiculelor (Rev.2)</t>
  </si>
  <si>
    <t>85111810-1 - Servicii de analize de sange (Rev.2)</t>
  </si>
  <si>
    <t>85141200-1 - Servicii prestate de personalul de asistenta medicala (Rev.2)</t>
  </si>
  <si>
    <t>50100000-6 - Servicii de reparare si de intretinere a vehiculelor si a echipamentelor aferente si servicii conexe (Rev.2)</t>
  </si>
  <si>
    <t>85145000-7 - Servicii prestate de laboratoare medicale (Rev.2)</t>
  </si>
  <si>
    <t>50421200-4 - Servicii de reparare si de intretinere a echipamentului radiologic (Rev.2)</t>
  </si>
  <si>
    <t>50800000-3 - Diverse servicii de intretinere si de reparare (Rev.2)</t>
  </si>
  <si>
    <t>85143000-3 - Servicii de ambulanta (Rev.2)</t>
  </si>
  <si>
    <t>Servicii consultanta protectia riscurilor radiologice</t>
  </si>
  <si>
    <t>Servicii arhivare</t>
  </si>
  <si>
    <t>Servicii deszapezire</t>
  </si>
  <si>
    <t>Servicii legislative</t>
  </si>
  <si>
    <t>Servicii de certificare a semnaturii electronice</t>
  </si>
  <si>
    <t>Servicii incarcare tonere</t>
  </si>
  <si>
    <t>Prestari servicii apa</t>
  </si>
  <si>
    <t>Servicii deratizare dezinsectie</t>
  </si>
  <si>
    <t>Servicii intretinere ascensoare</t>
  </si>
  <si>
    <t>Protocol colaborare 9335/30.08.2013-Servicii supraveghere,patrulare,paza.</t>
  </si>
  <si>
    <t>Servicii colectare,transport,eliminare deseuri medicale</t>
  </si>
  <si>
    <t>Servicii expertiza autorizare securitate incendiu</t>
  </si>
  <si>
    <t>Servicii mentenanta PC, imprimante</t>
  </si>
  <si>
    <t xml:space="preserve">Servicii de asistenta sistem informatic SALARY </t>
  </si>
  <si>
    <t xml:space="preserve">Servicii de gazduire pentru operarea de site-uri WWW </t>
  </si>
  <si>
    <t>71317000-3 - Servicii de consultanta in protectia contra riscurilor si in controlul riscurilor (Rev.2)</t>
  </si>
  <si>
    <t>79995100-6 - Servicii de arhivare (Rev.2)</t>
  </si>
  <si>
    <t>90620000-9 - Servicii de deszapezire (Rev.2)</t>
  </si>
  <si>
    <t>75111200-9 - Servicii legislative (Rev.2)</t>
  </si>
  <si>
    <t>79132100-9 - Servicii de certificare a semnaturii electronice (Rev.2)</t>
  </si>
  <si>
    <t>30120000-6 - Echipament de fotocopiere si de tiparire offset (Rev.2)</t>
  </si>
  <si>
    <t>65110000-7 - Distributie de apa (Rev.2)</t>
  </si>
  <si>
    <t>Servicii de dezinfectie si de dezinsectie (Rev.2); 90923000-3 - Servicii de deratizare (Rev.2)</t>
  </si>
  <si>
    <t>50610000-4 - Servicii de reparare si de intretinere a echipamentului de securitate (Rev.2); 50343000-1 - Servicii de reparare si de intretinere a echipamentului video (Rev.2); 50334110-9 - Servicii de intretinere a retelei telefonice (Rev.2)</t>
  </si>
  <si>
    <t>50750000-7 - Servicii de intretinere a ascensoarelor (Rev.2)</t>
  </si>
  <si>
    <t>79714000-2 - Servicii de supraveghere (Rev.2); 79715000-9 - Servicii de patrulare (Rev.2)</t>
  </si>
  <si>
    <t>90524400-0 - Servicii de colectare, de transport si de eliminare a deseurilor spitalicesti (Rev.2)</t>
  </si>
  <si>
    <t>71319000-7 - Servicii de expertiza (Rev.2)</t>
  </si>
  <si>
    <t>50311400-2 - Repararea si intretinerea calculatoarelor si a masinilor contabile (Rev.2)</t>
  </si>
  <si>
    <t>48450000-7 - Pachete software de contabilizare a timpului sau pentru resurse umane (Rev.2)</t>
  </si>
  <si>
    <t>72415000-2 - Servicii de gazduire pentru operarea de site-uri WWW (World Wide Web) (Rev.2)</t>
  </si>
  <si>
    <t>98390000-3 Alte servicii (Rev.2)</t>
  </si>
  <si>
    <t>Materiale electrosanitare de intretinere</t>
  </si>
  <si>
    <t>31500000-1 - Aparatura de iluminat si lampi electrice (Rev.2); 31680000-6 - Articole si accesorii electrice (Rev.2); 44411100-5 - Robinete (Rev.2); 44167100-9 - Racorduri (Rev.2); 39144000-3 - Mobilier de baie (Rev.2); 44800000-8 - Vopsele, lacuri si masticuri (Rev.2); 42131400-0 - Robinete sau vane pentru instalatii sanitare (Rev.2)</t>
  </si>
  <si>
    <t xml:space="preserve">45261310-0 - Lucrari de hidroizolare (Rev.2); 45453000-7 - Lucrari de reparatii generale si de renovare (Rev.2); 45430000-0 - Lucrari de imbracare a podelelor si a peretilor (Rev.2); 45420000-7 - Lucrari de tamplarie si de dulgherie (Rev.2); 45421152-4 - Instalare de pereti despartitori (Rev.2) </t>
  </si>
  <si>
    <t>CONSTANTIN DANIELA</t>
  </si>
  <si>
    <t>33141320-9 - Ace medicale (Rev.2)</t>
  </si>
  <si>
    <t>18143000-3 - Echipamente de protectie (Rev.2)</t>
  </si>
  <si>
    <t>33140000-3 - Consumabile medicale (Rev.2)</t>
  </si>
  <si>
    <t>31711140-6 - Electrozi (Rev.2)</t>
  </si>
  <si>
    <t>33141420-0 - Manusi chirurgicale (Rev.2)</t>
  </si>
  <si>
    <t>33141110-4 - Pansamente (Rev.2)</t>
  </si>
  <si>
    <t>19640000-4 - Saci si pungi din polietilena pentru deseuri (Rev.2); 33711900-6 - Sapun (Rev.2);  39525800-6 - Carpe pentru curatat (Rev.2);  39220000-0 - Echipament de bucatarie, articole de menaj si de uz casnic si articole de catering (Rev.2); 
 39800000-0 - Produse de curatat si de lustruit (Rev.2); 
 44511120-2 - Lopeti (Rev.2);44617000-8 - Cutii (Rev.2); 33141123-8 - Recipiente pentru ace (Rev.2); 18424000-7 - Manusi (Rev.2);  33761000-2 - Hartie igienica (Rev.2); 
 39831200-8 - Detergenti (Rev.2); 
 39224320-7 - Bureti (Rev.2);</t>
  </si>
  <si>
    <t>Reactivi pentru determinarea grupelor sanguine</t>
  </si>
  <si>
    <t xml:space="preserve">33696100-6  - Reactivi pentru determinarea grupelor sanguine (Rev.2) </t>
  </si>
  <si>
    <t>33696500-0 - Reactivi de laborator (Rev.2)</t>
  </si>
  <si>
    <t>Diverse produse de laborator</t>
  </si>
  <si>
    <t>CAVAL GABRIELA</t>
  </si>
  <si>
    <t>Alte produse antiseptice si dezinfectante</t>
  </si>
  <si>
    <t>Uniforme si echipament</t>
  </si>
  <si>
    <t xml:space="preserve">33199000-1 - Imbracaminte pentru personalul medical (Rev.2);18143000-3  - Echipamente de protectie (Rev.2); 18318200-3  - Capoate (Rev.2); 18318500-6  - Camasi de noapte pentru femei (Rev.2) </t>
  </si>
  <si>
    <t>Lenjerie si accesorii de pat</t>
  </si>
  <si>
    <t>39512500-9 - Fete de perna (Rev.2);   39518000-6 - Lenjerie de spital (Rev.2); 39518200-8  - Cearsafuri pentru sali de operatie (Rev.2);18318300-4  - Pijamale (Rev.2); 39516120-9  - Perne (Rev.2); 39512300-7  - Huse pentru saltele (Rev.2); 39143112-4  - Saltele (Rev.2)</t>
  </si>
  <si>
    <t>Diverse obiecte de inventar</t>
  </si>
  <si>
    <t>44423000-1 Diverse articole (Rev.2)</t>
  </si>
  <si>
    <t>Deplasari interne</t>
  </si>
  <si>
    <t>Diverse materiale de laborator</t>
  </si>
  <si>
    <t>22993200-9 - Hartie sau carton termosensibile (Rev.2); 33198000-4 - Articole din hartie pentru spitale (Rev.2); 38410000-2 - Instrumente de masurat (Rev.2); 33124131-2 - Benzi reactive (Rev.2); 33141411-4 - Scalpele si lame (Rev.2); 33793000-5 - Sticlarie pentru laborator (Rev.2); 33140000-3 - Consumabile medicale (Rev.2); 33198200-6 - Saculete sau plicuri din hartie pentru sterilizare (Rev.2)</t>
  </si>
  <si>
    <t>Carti, publicatii si materiale documentare</t>
  </si>
  <si>
    <t>Servicii de medicina muncii</t>
  </si>
  <si>
    <t>85147000-1 - Servicii de medicina muncii (Rev.2)</t>
  </si>
  <si>
    <t>Servicii externe pentru situatii de urgenta</t>
  </si>
  <si>
    <t>Servicii in domeniul securitatii si sanatatii in munca</t>
  </si>
  <si>
    <t>Lapte praf</t>
  </si>
  <si>
    <t>15511700-0 - Lapte praf (Rev.2)</t>
  </si>
  <si>
    <t>Servicii de protectie impotriva radiatiilor</t>
  </si>
  <si>
    <t>90721600-3 - Servicii de protectie impotriva radiatiilor (Rev.2)</t>
  </si>
  <si>
    <t>Prime de asigurare non-viata</t>
  </si>
  <si>
    <t>Chirii</t>
  </si>
  <si>
    <t>Alte cheltuieli cu bunuri si servicii</t>
  </si>
  <si>
    <t>85140000-2 - Diverse servicii de sanatate (Rev.2)</t>
  </si>
  <si>
    <t>Furnizare Gaze medicale</t>
  </si>
  <si>
    <t>24111500-0 - Gaze medicale (Rev.2)</t>
  </si>
  <si>
    <t>Antiseptice si dezinfectante</t>
  </si>
  <si>
    <t xml:space="preserve">33631600-8 - Antiseptice si dezinfectante (Rev.2) </t>
  </si>
  <si>
    <t>Acord - cadru de furnizare medicamente uz uman divizate pe 111 loturi</t>
  </si>
  <si>
    <t xml:space="preserve">33690000-3 - Diverse medicamente (Rev.2) </t>
  </si>
  <si>
    <t>72261000-2 - Servicii de asistenta software (Rev. 2)</t>
  </si>
  <si>
    <t>Prestari servicii de asistenta si consultanta software pentru programul Hospital Manager Suite</t>
  </si>
  <si>
    <t>Prestari servicii asistenta software pentru programul Hospital Manager Solution</t>
  </si>
  <si>
    <t>72600000-6 - Servicii de asistenta si de consultanta informatica (Rev. 2)</t>
  </si>
  <si>
    <t>Prestari servicii de paza, patrulare, monitorizare si supraveghere</t>
  </si>
  <si>
    <t>79713000-5 Servicii de paza (Rev. 2)</t>
  </si>
  <si>
    <t>Prestari servicii de spalatorie si curatatorie uscata</t>
  </si>
  <si>
    <t>98310000-9 - Servicii de spalatorie si curataorie uscata (Rev. 2)</t>
  </si>
  <si>
    <t>20.01.09 Materiale si prestari de servicii cu caracter functional cu TVA</t>
  </si>
  <si>
    <t xml:space="preserve">TOTAL 20.01.09 Materiale si prestari de servicii cu caracter functional </t>
  </si>
  <si>
    <t>20.01.30 Alte bunuri si servicii pentru intretinere si functionare cu TVA</t>
  </si>
  <si>
    <t>TOTAL 20.01.30 Alte bunuri si servicii pentru intretinere si functionare</t>
  </si>
  <si>
    <t xml:space="preserve">Prestari servicii de catering </t>
  </si>
  <si>
    <t>55523000-2 - Servicii de catering pentru alte societati sau institutii (Rev. 2)</t>
  </si>
  <si>
    <t>IANUARIE-SEPTEMBRIE</t>
  </si>
  <si>
    <t>20.03.01 Hrana pentru oameni</t>
  </si>
  <si>
    <t>TOTAL 20.03.01 Hrana pentru oameni</t>
  </si>
  <si>
    <t>Acord - cadru de furnizare medicamente uz uman divizate pe 67 loturi</t>
  </si>
  <si>
    <t>20.04.01 Medicamente cu TVA</t>
  </si>
  <si>
    <t>TOTAL 20.04.01 Medicamente</t>
  </si>
  <si>
    <t>20.01.09 Materiale si prestari de servicii cu caracter functional cu TVA achizitii directe</t>
  </si>
  <si>
    <t>20.04.02 Materiale sanitare cu TVA</t>
  </si>
  <si>
    <t>TOTAL 20.04.02 Materiale sanitare</t>
  </si>
  <si>
    <t>20.04.03 Reactivi cu TVA</t>
  </si>
  <si>
    <t>TOTAL 20.04.03 Reactivi</t>
  </si>
  <si>
    <t>33696000-5 - Reactivi si produse de contrast (Rev.2)</t>
  </si>
  <si>
    <t>20.04.04 Dezinfectanti cu TVA</t>
  </si>
  <si>
    <t>TOTAL 20.04.04 Dezinfectanti</t>
  </si>
  <si>
    <t>20.04.04 Dezinfectanti achizitii directe cu TVA</t>
  </si>
  <si>
    <t>20.04.03 Reactivi achizitii directe cu TVA</t>
  </si>
  <si>
    <t>20.04.02 Materiale sanitare achizitii directe cu TVA</t>
  </si>
  <si>
    <t>20.04.01 Medicamente achizitii directe cu TVA</t>
  </si>
  <si>
    <t>20.01.30 Alte bunuri si servicii pentru intretinere si functionare achizitii directe cu TVA</t>
  </si>
  <si>
    <t>TOTAL ART. 20.01.01 FURNITURI DE BIROU CU TVA</t>
  </si>
  <si>
    <t>TOTAL ART. 20.01.02 MATERIALE DE CURATENIE CU TVA</t>
  </si>
  <si>
    <t>TOTAL ART. 20.01.03 ILUMINAT, INCALZIT SI FORTA MOTRICA CU TVA</t>
  </si>
  <si>
    <t>TOTAL ART. 20.01.04 APA, CANAL SI SALUBRITATE CU TVA</t>
  </si>
  <si>
    <t>TOTAL ART. 20.01.05 CARBURANTI SI LUBRIFIANTI CU TVA</t>
  </si>
  <si>
    <t>TOTAL ART. 20.01.06 PIESE DE SCHIMB CU TVA</t>
  </si>
  <si>
    <t>TOTAL ART. 20.01.08 POSTA, TELECOMUNICATII, RADIO, TV SI INTERNET CU TVA</t>
  </si>
  <si>
    <t>TOTAL ART. 20.01.09 MATERIALE SI PRESTARI SERVICII CU CARACTER FUNCTIONAL CU TVA</t>
  </si>
  <si>
    <t>TOTAL ART. 20.01.30 ALTE BUNURI SI SERVICII PENTRU INTRETINERE SI FUNCTIONARE CU TVA</t>
  </si>
  <si>
    <t>TOTAL ART. 20.02 REPARATII CURENTE CU TVA</t>
  </si>
  <si>
    <t>TOTAL ART. 20.04.01 MEDICAMENTE CU TVA</t>
  </si>
  <si>
    <t>TOTAL ART. 20.04.02 MATERIALE SANITARE CU TVA</t>
  </si>
  <si>
    <t>TOTAL ART. 20.04.03 REACTIVI CU TVA</t>
  </si>
  <si>
    <t>TOTAL ART. 20.04.04 DEZINFECTANTI CU TVA</t>
  </si>
  <si>
    <t>TOTAL ART. 20.05.01 UNIFORME SI ECHIPAMENT CU TVA</t>
  </si>
  <si>
    <t>TOTAL ART. 20.05.03 LENJERIE SI ACCESORII DE PAT CU TVA</t>
  </si>
  <si>
    <t>TOTAL ART. 20.05.30 ALTE OBIECTE DE INVENTAR CU TVA</t>
  </si>
  <si>
    <t>TOTAL ART. 20.06.01 DEPLASARI INTERNE, DETASARI, TRANSFERARI CU TVA</t>
  </si>
  <si>
    <t>TOTAL ART. 20.09 MATERIALE DE LABORATOR CU TVA</t>
  </si>
  <si>
    <t>TOTAL ART. 20.11 CARTI, PUBLICATII SI MATERIALE DOCUMENTARE CU TVA</t>
  </si>
  <si>
    <t>TOTAL ART. 20.14 PROTECTIA MUNCII CU TVA</t>
  </si>
  <si>
    <t>TOTAL ART. 20.30.03 PRIME DE ASIGURARE NON-VIATA CU TVA</t>
  </si>
  <si>
    <t>TOTAL ART. 20.30.04 CHIRII CU TVA</t>
  </si>
  <si>
    <t>TOTAL ART. 20.30.30 ALTE CHELTUIELI CU TVA</t>
  </si>
  <si>
    <t>VALOARE TOTALA CU TVA</t>
  </si>
  <si>
    <t>Director financiar contabil,</t>
  </si>
  <si>
    <t>Compartiment intern specializat în domeniul achizitiilor publice/persoana desemnata</t>
  </si>
  <si>
    <t>Ec. Ligia Zamfira</t>
  </si>
  <si>
    <t>Ref. Spec. Irina Cinciu</t>
  </si>
  <si>
    <t>INSTITUTUL NATIONAL DE NEUROLOGIE SI BOLI NEUROVASCULARE</t>
  </si>
  <si>
    <t>COD FISCAL 7548010</t>
  </si>
  <si>
    <t>Se aproba,</t>
  </si>
  <si>
    <t>Manager,</t>
  </si>
  <si>
    <t>Dr. Corneliu Toader</t>
  </si>
  <si>
    <t>x</t>
  </si>
  <si>
    <t>modificare, completare, adaugare,eliminare</t>
  </si>
  <si>
    <t>modificare buget</t>
  </si>
  <si>
    <t>Cinciu Irina - Ref. Spec.</t>
  </si>
  <si>
    <t>Manager, Director Financiar, Director Medical</t>
  </si>
  <si>
    <t>toate art. Bugetare</t>
  </si>
  <si>
    <t>33100000-1 Echipamente medicale (Rev.2)</t>
  </si>
  <si>
    <t>Paturi ATI</t>
  </si>
  <si>
    <t>MAI-DECEMBRIE</t>
  </si>
  <si>
    <t>Licente fortigate</t>
  </si>
  <si>
    <t>SEPTEMBRIE</t>
  </si>
  <si>
    <t>48732000-8 - Pachete software pentru securitatea datelor (Rev.2)</t>
  </si>
  <si>
    <t>70.01.02 Masini si echipamente medicale cu TVA</t>
  </si>
  <si>
    <t>TOTAL ART. 71.01.02 Masini si echipamente medicale  CU TVA</t>
  </si>
  <si>
    <t>TOTAL 70.01.02 Masini si echipamente medicale</t>
  </si>
  <si>
    <t>39143123-4 - Noptiere (Rev.2)</t>
  </si>
  <si>
    <t>Director medical,</t>
  </si>
  <si>
    <t>Dr. Maris Claudia</t>
  </si>
  <si>
    <t>33196000-0 - Mijloace auxiliare medicale (Rev.2)</t>
  </si>
  <si>
    <t>33182100-0 - Defibrilator (Rev.2)</t>
  </si>
  <si>
    <t>TOTAL ART. 71.01.30 ALTE ACTIVE FIXE CU TVA</t>
  </si>
  <si>
    <t>71.01.30 ALTE ACTIVE FIXE achizitii directe cu TVA</t>
  </si>
  <si>
    <t>70.01.02 Masini si echipamente medicale achizitie directa cu TVA</t>
  </si>
  <si>
    <t>30232110-8 Imprimante laser (Rev.2)</t>
  </si>
  <si>
    <t>Apa oxigenata 3% * 1000ml (flacon cu picurator)</t>
  </si>
  <si>
    <t>Viziere</t>
  </si>
  <si>
    <t>18443500-1 Viziere (Rev.2)</t>
  </si>
  <si>
    <t>Implanturi si instrumente chirurgicale</t>
  </si>
  <si>
    <t xml:space="preserve"> 33162000-3 - Dispozitive si instrumente pentru blocul operator (Rev.2</t>
  </si>
  <si>
    <t>Acord - cadru de furnizare medicamente uz uman divizate pe 58 loturi</t>
  </si>
  <si>
    <t>CONSUMABILE MEDICALE (CEARA, TAVITE, CLISME, ETC- 13 LOTURI)</t>
  </si>
  <si>
    <t>CONSUMABILE MEDICALE (MANUSI, ALCOOL SANITAR, ETILIC, ETC. - 9 LOTURI)</t>
  </si>
  <si>
    <t>33141625-7 - Truse de diagnosticare (Rev.2)</t>
  </si>
  <si>
    <t>Lotiune pentru spalarea mainilor MANISOFT 500 ml</t>
  </si>
  <si>
    <t>33741100-7 - Produse de curatare a mainilor (Rev.2)</t>
  </si>
  <si>
    <t>Octenisan® Waschlotion - ambalaj flacon 1 litru</t>
  </si>
  <si>
    <t>33700000-7 - Produse de ingrijire personala (Rev.2)</t>
  </si>
  <si>
    <t>38412000-6 - Termometre (Rev.2)</t>
  </si>
  <si>
    <t>18812200-6 - Cizme de cauciuc (Rev.2)</t>
  </si>
  <si>
    <t>Cizme protectie</t>
  </si>
  <si>
    <t>31521000-4 - Lampi (Rev.2)</t>
  </si>
  <si>
    <t>31515000-9 - Lampi cu ultraviolete (Rev.2)</t>
  </si>
  <si>
    <t>CONSUMABILE MEDICALE Bloc operator( hemostatic, catetere, teste glicemie)</t>
  </si>
  <si>
    <t>71317100-4 Servicii de consultanta in protectia contra incendiilor si a exploziilor si in controlul incendiilor si al exploziilor (Rev.2)</t>
  </si>
  <si>
    <t>71317000-3 Servicii de consultanta in protectia contra riscurilor si in controlul riscurilor (Rev.2)</t>
  </si>
  <si>
    <t>MOUSE USB 3300 SERIOUX</t>
  </si>
  <si>
    <t>30237410-6 - Mouse pentru computer (Rev.2)</t>
  </si>
  <si>
    <t>33191000-5 - Aparate de sterilizare, de dezinfectare si de igienizare (Rev.2)</t>
  </si>
  <si>
    <t>19520000-7 - Produse din plastic (Rev.2)</t>
  </si>
  <si>
    <t>39224340-3 - Pubele (Rev.2)</t>
  </si>
  <si>
    <t>44618500-0 - Cuve (Rev.2)</t>
  </si>
  <si>
    <t>39221200-9 - Vesela de masa (Rev.2)</t>
  </si>
  <si>
    <t>33192300-5 - Mobilier medical, cu exceptia paturilor si a meselor (Rev.2)</t>
  </si>
  <si>
    <t>33194100-7 - Aparate si instrumente pentru perfuzie (Rev.2)</t>
  </si>
  <si>
    <t>39112000-0 - Scaune (Rev.2)</t>
  </si>
  <si>
    <t>39360000-3 - Echipament de sigilare (Rev.2)</t>
  </si>
  <si>
    <t>39715240-1 - Aparate electrice de incalzire ambientala (Rev.2)</t>
  </si>
  <si>
    <t>39122100-4 Dulapuri (Rev.2)</t>
  </si>
  <si>
    <t xml:space="preserve">TOTAL BUNURI SI SERVICII </t>
  </si>
  <si>
    <t>Echipamente protectie personal medical, pacienti</t>
  </si>
  <si>
    <t>Materiale sanitare 3 loturi (clisme, echip paciet critic, pungi urina)</t>
  </si>
  <si>
    <t>Materiale sanitare 7 loturi (ace ch, ceara, covorase, gigli, sonde,agrafe)</t>
  </si>
  <si>
    <t>33124130-5 - Accesorii de diagnosticare (Rev.2)</t>
  </si>
  <si>
    <t>Kit VTM/UTM - Mediu pt. Transport Viral Coronavirus (Covid-19) + 1 tampon steril/test</t>
  </si>
  <si>
    <t>33696200-7 - Reactivi pentru analize de sange (Rev.2)</t>
  </si>
  <si>
    <t>Reactivi de hematologie compatibili cu analizorul automat cu 18 parametri- Mythic 18</t>
  </si>
  <si>
    <t>Reactivi pentru gaze sanguine, electroliti si metaboliti, in regim de urgenta compatibili cu analizorul Prime</t>
  </si>
  <si>
    <t>Alcool etilic( ETANOL ) 96%  si 99% p.a uz nealimentar</t>
  </si>
  <si>
    <t>Formaldehida 37%</t>
  </si>
  <si>
    <t>34913000-0 - Diverse piese de schimb (Rev.2)</t>
  </si>
  <si>
    <t>Intretinere si service lunar pentru 3 lifturi</t>
  </si>
  <si>
    <t>PAAP 2020</t>
  </si>
  <si>
    <t>Achiziții directe 2020</t>
  </si>
  <si>
    <t>Echipamente protectie COVID (manusi, combinezon, etc)</t>
  </si>
  <si>
    <t>Alte cheltuieli de investitii</t>
  </si>
  <si>
    <t>DEBITMETRU</t>
  </si>
  <si>
    <t>BARBOTOARE O2 CU H2O STERILA UF SET COMPLET 340ML/UMIDIFICATOR</t>
  </si>
  <si>
    <t>CABLU COMPLET SENZOR PULSOXIMETRU/SPO2 PT MONITOR DRAGER-</t>
  </si>
  <si>
    <t>CABLU SENZOR SPO2/BM 3030 R COMPLETE SENZOR FOR SIEMENS</t>
  </si>
  <si>
    <t>FILTRU ANTIBACTERIAN</t>
  </si>
  <si>
    <t>FILTRU FINAL APA STERILA 31 ZILE</t>
  </si>
  <si>
    <t>FURTUN SILICONIC PT ASPIRATIE 25481 SILICONE TUBE</t>
  </si>
  <si>
    <t>MANSETA MONITOR FUNCTII VITALE GE B20 DASH2000.2500.3000.4000</t>
  </si>
  <si>
    <t>MANSETE  MONITOR</t>
  </si>
  <si>
    <t>SET CARTUSE PREFILTRARE APA LAVOAR (FILTRE20.5.1 MICRON)</t>
  </si>
  <si>
    <t>SET COMPLET CABLURI MONITOR PACIENT PENTRU MONITOR DRAGER</t>
  </si>
  <si>
    <t>SET COMPLET CABLURI MONITOR PACIENT, CABLU EKG 5 FIRE, CABLU SPO2 SATURATIE O2, SENZOR TEMPERATURA</t>
  </si>
  <si>
    <t>SET COMPLET MONITORIZARE PACIENT PENTRTU MONITOR SCHILLER</t>
  </si>
  <si>
    <t>ASPIRATOR TIP VENTURI PE AER COMPRIMAT 4 BAR COMPLET CU VAS SECRETII 1L CU SUPORT PERETE</t>
  </si>
  <si>
    <t>CABLU COMPLET SENZOR PULSOXIMETRU/SPO2 PT MONITOR DRAGER-SIEMENS</t>
  </si>
  <si>
    <t>CABLU CR006-6315 SIEMENS DRAGER (INTERGRATED LEADS) DRAGER INFINITY VISTA</t>
  </si>
  <si>
    <t>FURTUN ASPIRATIE</t>
  </si>
  <si>
    <t>MANSETA CU 1 TUB TIP RIESTER</t>
  </si>
  <si>
    <t>MANSETA CU 2 TUBURI TIP RIESTER</t>
  </si>
  <si>
    <t>SET CARTUSE PREFILTRARE APA LAVOAR(FILTRE20;10;5;1;0,5;0,1  MICRON)</t>
  </si>
  <si>
    <t>SET COMPLET MONITORIZARE PACIENT PENTRU MONITOR SCHILLER</t>
  </si>
  <si>
    <t>FILTRE PENTRU CENTRALA TRATARE AER</t>
  </si>
  <si>
    <t>Service aparate frigorifice</t>
  </si>
  <si>
    <t>Service sterilizare</t>
  </si>
  <si>
    <t>Minispike</t>
  </si>
  <si>
    <t>33198000-4 - Articole din hartie pentru spitale (Rev.2)</t>
  </si>
  <si>
    <t>33141200-2 - Catetere (Rev.2)</t>
  </si>
  <si>
    <t>33171300-2 - Kituri sau truse peridurale (Rev.2)</t>
  </si>
  <si>
    <t>33181520-3 - Consumabile pentru dializa renala (Rev.2)</t>
  </si>
  <si>
    <t>24455000-8 - Dezinfectanti (Rev.2); 33631600-8 Antiseptice si dezinfectante (Rev.2)</t>
  </si>
  <si>
    <t xml:space="preserve">Servicii de monitorizare dozimetrică </t>
  </si>
  <si>
    <t>STAMPILA</t>
  </si>
  <si>
    <t>CARUCIOR INSTRUMENTAR INOX 3 POLITE</t>
  </si>
  <si>
    <t>LARINGOSCOP</t>
  </si>
  <si>
    <t>PARAVAN 3 ELEMENTI</t>
  </si>
  <si>
    <t>PARAVAN 5 ELEMENTI</t>
  </si>
  <si>
    <t>PULSOXIMETRU</t>
  </si>
  <si>
    <t>SALTEA ANTIESCARE</t>
  </si>
  <si>
    <t>TENSIOMETRU ELECTRONIC</t>
  </si>
  <si>
    <t>VIZIERA DE PROTECTIE PT FATA PLEXIGLAS</t>
  </si>
  <si>
    <t>APARAT AER CONDITIONAT</t>
  </si>
  <si>
    <t>CONTAINER STERILIZARE</t>
  </si>
  <si>
    <t>COS GUNOI STRADAL</t>
  </si>
  <si>
    <t>COS GUNOI CU PEDALA</t>
  </si>
  <si>
    <t>CUTIE PVC DEPOZITARE 430*230*280</t>
  </si>
  <si>
    <t>FARFURII</t>
  </si>
  <si>
    <t>GALEATA CU STORCATOR</t>
  </si>
  <si>
    <t>TERMOMETRE FRIGIDER</t>
  </si>
  <si>
    <t>39717200-3 - Aparate de aer conditionat (Rev.2)</t>
  </si>
  <si>
    <t>30192153-8 Stampile cu text (Rev.2)</t>
  </si>
  <si>
    <t>34911100-7 - Carucioare (Rev.2)</t>
  </si>
  <si>
    <t>33190000-8 - Diverse aparate si produse medicale (Rev.2)</t>
  </si>
  <si>
    <t>39143112-4 - Saltele (Rev.2)</t>
  </si>
  <si>
    <t>33123100-9 - Tensiometru (Rev.2)</t>
  </si>
  <si>
    <t>32323000-3 - Monitoare video (Rev.2)</t>
  </si>
  <si>
    <t>30141200-1 - Calculatoare de birou (Rev.2)</t>
  </si>
  <si>
    <t>18443500-1 - Viziere (Rev.2)</t>
  </si>
  <si>
    <t>30233300-4 - Cititoare de carduri inteligente (Rev.2)</t>
  </si>
  <si>
    <t>38434520-7 Analizoare de sange (Rev.2)</t>
  </si>
  <si>
    <t>39711130-9 - Frigidere (Rev.2)</t>
  </si>
  <si>
    <t>32550000-3 Echipament telefonic (Rev.2)</t>
  </si>
  <si>
    <t>39152000-2 - Rafturi mobile (Rev.2)</t>
  </si>
  <si>
    <t>32342100-3 Casti (Rev.2)</t>
  </si>
  <si>
    <t>39224330-0 Galeti (Rev.2)</t>
  </si>
  <si>
    <t>39224340-3 Pubele (Rev.2)</t>
  </si>
  <si>
    <t>Servicii de analiza sau consultanta tehnica RSTVI</t>
  </si>
  <si>
    <t>71621000-7 - Servicii de analiza sau consultanta tehnica (Rev.2)</t>
  </si>
  <si>
    <t>Servicii mentenanta echipamente securitate si CATV</t>
  </si>
  <si>
    <t>50334110-9 - Servicii de intretinere a retelei telefonice (Rev.2)</t>
  </si>
  <si>
    <t>35111000-5 - Echipament de stingere a incendiilor (Rev.2)</t>
  </si>
  <si>
    <t>APARAT DE LIPIT LM 2000 INKL BUTELIE DE GAZ</t>
  </si>
  <si>
    <t>APARAT TELEFONIC KX-TS500 PANASONIC</t>
  </si>
  <si>
    <t>BOL CU MANER</t>
  </si>
  <si>
    <t>CALORIFER ELECTRIC ZASSZR 13 ELEMENTI</t>
  </si>
  <si>
    <t>CARUCIOR BUTELIE DE GAZ 10-15L</t>
  </si>
  <si>
    <t>CASOLETE</t>
  </si>
  <si>
    <t>CASTI ANTIFONICE CU VIZOR DIN POLICRBONAT</t>
  </si>
  <si>
    <t>CITITOR DE CARDURI DE SANATATE CU TASTATURA SI DISPLAY OMNIKEY 3821</t>
  </si>
  <si>
    <t>COS COLECTOR DE DESEURI CU PEDALA 50L</t>
  </si>
  <si>
    <t>COS GUNOI PEDALA</t>
  </si>
  <si>
    <t>CUTIE L25 TANSPORT</t>
  </si>
  <si>
    <t>CUTIE PVC DEPOZITARE 500*450*200</t>
  </si>
  <si>
    <t>CUTII  P0VC DEPOZITARE 400*180*200</t>
  </si>
  <si>
    <t>CUTII PVC DEPOZITARE  430*230*280</t>
  </si>
  <si>
    <t>CUTII PVC DEPOZITARE 330*160*160MM</t>
  </si>
  <si>
    <t>CUTII PVC DEPOZITARE 400*280*250</t>
  </si>
  <si>
    <t>CUTII PVC DEPOZITARE 500*400*200</t>
  </si>
  <si>
    <t>CUTII TRANSPORT 8L</t>
  </si>
  <si>
    <t>DULAP 2 COMPARTIMENTE 3/4 POLITE 900*600*2200MM</t>
  </si>
  <si>
    <t>DULAP 2 COMPARTIMENTE 3POLITE 500*550*550*2200/2300</t>
  </si>
  <si>
    <t>DULAP 2 COMPARTIMENTE SI 3/4 POLITE 600*500*2550MM</t>
  </si>
  <si>
    <t>DULAP 3 COMPARTIMENTE 3POLITE 600*500*2400</t>
  </si>
  <si>
    <t>DULAP 4 COMPARTIMENTE 2 POLITE</t>
  </si>
  <si>
    <t>DULAP 4 COMPARTIMENTE 3 POLITE 1000*550*2200/2300</t>
  </si>
  <si>
    <t>DULAP 4 COMPARTIMENTE 3/4 800*700*2550MM</t>
  </si>
  <si>
    <t>DULAP 4 COMPARTIMENTE 3/4 POLITE 600*500*2550MM</t>
  </si>
  <si>
    <t>DULAP 4 COMPARTIMENTE 450*500*2100</t>
  </si>
  <si>
    <t>DULAP 6 COMPARTIMENTE 3POLITE  900*500*2400</t>
  </si>
  <si>
    <t>DULAP 6 COMPARTIMENTE 5 POLITE</t>
  </si>
  <si>
    <t>DULAP 6COMPARTIMENTE 1150*450*900</t>
  </si>
  <si>
    <t>DULAP 8 COMPARTIMENTE CU SERTARE 1150*500*900</t>
  </si>
  <si>
    <t>DULAP 8COMPARTIMENTE 900*500*2100</t>
  </si>
  <si>
    <t>DULAP 9 COMPARTIMENTE 1650*-400*2100/800</t>
  </si>
  <si>
    <t>FIVE SMART UVC BACTERICIDE.VIRUCIDE LAMP</t>
  </si>
  <si>
    <t>FRIGIDER 115L</t>
  </si>
  <si>
    <t>FRIGIDER CU 2USI 212L</t>
  </si>
  <si>
    <t>GLUCOMETRU IME DC IDIA</t>
  </si>
  <si>
    <t>IMPRIMANTA 3020VBI PHASER 3020 PRINTER</t>
  </si>
  <si>
    <t>IMPRIMANTA LASER</t>
  </si>
  <si>
    <t>LAMA LARIGOSCOP</t>
  </si>
  <si>
    <t>LAMPA BACTERICIDA/VIRUCIDA UVC FIFE SMART</t>
  </si>
  <si>
    <t>LAMPA LIPIT PIEZO*4 CARTUSE GAZ</t>
  </si>
  <si>
    <t>LAMPA UVC PHILIPS PL-L( CU VIZIERE 2 BUC, MANUSI PVC 4 BUC)</t>
  </si>
  <si>
    <t>MASCA PT TERAPIE CPAP /NIV FULL FACE AUTOCLAVABILA</t>
  </si>
  <si>
    <t>MASINA  SIGILAT PUNGI STERILIZARE</t>
  </si>
  <si>
    <t>MONITOARE LED PHILIPS 24 DISPLAYPORT DVI-D USB 2.0 ALB</t>
  </si>
  <si>
    <t>MONITORLED MVA AOC</t>
  </si>
  <si>
    <t>MULTIFUNCTIONAL LASER HP LASERJET PRO MFP M227FDW</t>
  </si>
  <si>
    <t>MULTIFUNCTIONAL LASER MONOCROM CANON I SENSYS NMF443DW</t>
  </si>
  <si>
    <t>MULTIFUNCTIONAL LASER MONOCROM XEROX WORKCENTRE 3215V,ADF WIRLEESS</t>
  </si>
  <si>
    <t>MULTIFUNCTIONALA BROTHER MFC-L5500DN MONOCROM</t>
  </si>
  <si>
    <t>NOPTIERE SPITAL</t>
  </si>
  <si>
    <t>PARAVAN MOBIL 5 SECTIUNI</t>
  </si>
  <si>
    <t>PICHET PSI (PANOU INCENDIU)</t>
  </si>
  <si>
    <t>PLITA ELECTRICA</t>
  </si>
  <si>
    <t>RAFTURI MET</t>
  </si>
  <si>
    <t>SCAUN RIO</t>
  </si>
  <si>
    <t>SISTEM DESTOP PROCESORINTEL CORE 5-9400 COFFE LAKE 2.9GH BX80684159400</t>
  </si>
  <si>
    <t>SISTEM OFFICE AMD RYZEN 3 2200G 3.5GHZ 8GB DDR4 1TB HDD*128GB SSD</t>
  </si>
  <si>
    <t>STINGATOR       P6</t>
  </si>
  <si>
    <t>SUPORT SAC MENAJER 120L</t>
  </si>
  <si>
    <t>TENSIOMERTU CU STETOSCOP</t>
  </si>
  <si>
    <t>TENSIOMETRU ELECTRONIC AUTOMAT</t>
  </si>
  <si>
    <t>TERMOMETRE CAMERA</t>
  </si>
  <si>
    <t>TERMOMETRU NON CONTACT</t>
  </si>
  <si>
    <t>TROLIU/ CARUCIOR</t>
  </si>
  <si>
    <t>TUSIERA</t>
  </si>
  <si>
    <t>VANA  DEZINFECTIE 30L CU ROBINET</t>
  </si>
  <si>
    <t>VANA DEZINFECTIE 10L CIU CAPAC ALB</t>
  </si>
  <si>
    <t>VANA DEZINFECTIE 5L</t>
  </si>
  <si>
    <t>VIZIERA DE PROTRECTIE</t>
  </si>
  <si>
    <t>VIZOR DE RADIOPROTECTIE BRV500</t>
  </si>
  <si>
    <t>35113420-9 - Imbracaminte de protectie impotriva agentilor nucleari si radiologici (Rev.2)</t>
  </si>
  <si>
    <t>30192111-2 Tusiere (Rev.2)</t>
  </si>
  <si>
    <t>38436310-6 - Plite electrice (Rev.2)</t>
  </si>
  <si>
    <t>33171210-4 - Masca de reanimare (Rev.2)</t>
  </si>
  <si>
    <t>TOTAL ART. 20.13 PREGATIRE PROFESIONALA CU TVA</t>
  </si>
  <si>
    <t>PREGATIRE PROFESIONALA</t>
  </si>
  <si>
    <t>serv protectia mediului august,ctr.8440/2020</t>
  </si>
  <si>
    <t>APARATE AER CONDITIONAT</t>
  </si>
  <si>
    <t>STATIV PERFUZII DIN INOX</t>
  </si>
  <si>
    <t>CANAPELE</t>
  </si>
  <si>
    <t>ENTEROL® 250 capsule</t>
  </si>
  <si>
    <t>PROPOFOL 1% "Fresenius" 5x20ml</t>
  </si>
  <si>
    <t>Metronidazol Arena 250 mg</t>
  </si>
  <si>
    <t>FLUDROCORTISONUM / Astonin-H 0.1mg x 50 compr</t>
  </si>
  <si>
    <t>33661300-4 - Antiepileptice (Rev.2)</t>
  </si>
  <si>
    <t>33600000-6 - Produse farmaceutice (Rev.2)</t>
  </si>
  <si>
    <t>33692600-3 - Preparate galenice (Rev.2)</t>
  </si>
  <si>
    <t>33612000-3 - Medicamente impotriva tulburarilor gastrointestinale functionale (Rev.2)</t>
  </si>
  <si>
    <t>33692500-2 - Solutii injectabile (Rev.2)</t>
  </si>
  <si>
    <t>33620000-2 - Medicamente pentru sange, pentru organele hematopoietice si pentru sistemul cardiovascular (Rev.2)</t>
  </si>
  <si>
    <t>33691100-1 - Antiprotozoare (Rev.2)</t>
  </si>
  <si>
    <t>33631000-2 - Medicamente utilizate in dermatologie (Rev.2)</t>
  </si>
  <si>
    <t>33621100-0 - Antitrombotice (Rev.2)</t>
  </si>
  <si>
    <t>33614000-7 - Antidiareice, antiinflamatoare si antiinfectioase intestinale (Rev.2)</t>
  </si>
  <si>
    <t>Prestari servicii cardiologie</t>
  </si>
  <si>
    <t>Prestari servicii consultanta acreditare spital</t>
  </si>
  <si>
    <t>Materiale sanitare 6 loturi (tavite, catetere angiografie, lame bisturiu, fire, masti O2, plasture)</t>
  </si>
  <si>
    <t>Endoscop neurochirurgical cu accesorii</t>
  </si>
  <si>
    <t>Sistem pentru tratamente acute de dializa cu posibilitate de anticoagulare regionala si plasma Exchange, hemoperfuzie, dializa hepatica cu accesorii</t>
  </si>
  <si>
    <t>Sistem EEG wireless 40 canale cu accesorii</t>
  </si>
  <si>
    <t>Linie micro-titrare imunohematologica prin tehnica de aglutinare in coloana de gel si carduri pretansfuzionale cu accesorii</t>
  </si>
  <si>
    <t>Compresor de aer medical cu surub model C15-2 ungere cu ulei, super silentios</t>
  </si>
  <si>
    <t>20.01.02 Materiale pentru curatenie cu TVA</t>
  </si>
  <si>
    <t>20.01.02 Materiale pentru curatenie cu TVA achizitii directe</t>
  </si>
  <si>
    <t>TOTAL 20.01.02 Materiale pentru curatenie</t>
  </si>
  <si>
    <t>Diverse piese de schimb</t>
  </si>
  <si>
    <t>CONSUMABILE MEDICALE (seringi, perfuzoare, tifon, saci cadavre, recipiente intepatoare)</t>
  </si>
  <si>
    <t>Acord – cadru de furnizare medicamente uz uman divizate pe 20 loturi</t>
  </si>
  <si>
    <t>ROACTEMRA conc.sol.perf. 80mg/4ml x 1 flac (DCI: TOCILIZUMABUM)</t>
  </si>
  <si>
    <t>FRAXIPARINE 3800UI/0.4ML SOL INJ X 10SER (NADROPARINUM)</t>
  </si>
  <si>
    <t>Fraxiparine 3800ui 10/0.4ml sol inj -NADROPARINUM</t>
  </si>
  <si>
    <t>Rivanol 0.1% x 1000ml (flacon cu picurator)</t>
  </si>
  <si>
    <t>RISPOLEPT SOL.ORALA 1MG/ML X 30ML (RISPERIDONUM)</t>
  </si>
  <si>
    <t>VITAMINA B1 ZENTIVA 100mg/2ml / THIAMINUM</t>
  </si>
  <si>
    <t>Donecept 10mg*28cpr.film (DONEPEZILUM)</t>
  </si>
  <si>
    <t>KETOROL 30MG/ML X 10FI (KETOROLACUM TROMETHAMIN)</t>
  </si>
  <si>
    <t>DERMAZIN CREMA 1% X 50G SANDOZ (SULFADIAZINUM)</t>
  </si>
  <si>
    <t>AZITROMICINA 500 MG X 3CP SANDOZ (AZITHROMYCINUM)</t>
  </si>
  <si>
    <t>CARBAMAZEPINUM / Carbamazepina Terapia 200 mg x 50 compr. / CARBAMAZEPIN</t>
  </si>
  <si>
    <t>33652300-8 - Imunosupresoare (Rev.2)</t>
  </si>
  <si>
    <t>33630000-5 - Medicamente utilizate in dermatologie si pentru sistemul musculo-scheletic (Rev.2)</t>
  </si>
  <si>
    <t>33661700-8 - Alte medicamente pentru sistemul nervos (Rev.2)</t>
  </si>
  <si>
    <t>33674000-5 - Medicamente impotriva tusei si a guturaiului (Rev.2)</t>
  </si>
  <si>
    <t>Set intretinere pompa de vacuum pentru sterilizatorul cu peroxid de hidrogen STERIS V-PRO</t>
  </si>
  <si>
    <t>42514310-8 - Filtre de aer (Rev.2)</t>
  </si>
  <si>
    <t>Senzor de oxigen mainstream 6850645</t>
  </si>
  <si>
    <t>Senzor de oxigen mainstream DRAGER 6850645</t>
  </si>
  <si>
    <t>35125100-7 - Senzori (Rev.2)</t>
  </si>
  <si>
    <t>Priza rapida oxigen, aer comprimat , vacuum, N2O, CO2 cu accesorii montaj incluse</t>
  </si>
  <si>
    <t>Piesa de schimb pentru echipamentul Artis dFA</t>
  </si>
  <si>
    <t>Piese schimb sterlizare ISM 3</t>
  </si>
  <si>
    <t>42141000-9 - Angrenaje, elemente de angrenare si de antrenare cilindrice (Rev.2)</t>
  </si>
  <si>
    <t>Filtre de unica folosinta dreptunghiulare, dimensiuni 118x235 mm ( set 1000 buc)</t>
  </si>
  <si>
    <t>Filtru aer steril HEPA pentru sterilizatorul cu peroxid de hidrogen STERIS V-PRO</t>
  </si>
  <si>
    <t>FILTRU ULTIPOR 48h, BARBOTOR UF, FURTUN AUTOCLAVABIL</t>
  </si>
  <si>
    <t>33100000-1 - Echipamente medicale (Rev.2)</t>
  </si>
  <si>
    <t>Capcana de apa Drager WaterLock2 (set x 12 buc) (pt. Fabius, Scio, Perseus, Primus, Zeus)</t>
  </si>
  <si>
    <t>39525200-0 - Elemente filtrante din panza (Rev.2)</t>
  </si>
  <si>
    <t>Barbotor O2 cu apa sterila uf set complet 350ml / 340 ml</t>
  </si>
  <si>
    <t>33157700-2 - Barbotor pentru oxigenoterapie (Rev.2)</t>
  </si>
  <si>
    <t>Ac concentric dispozabil lungime 37 mm x 0,46 mm - 26G</t>
  </si>
  <si>
    <t>ACE SPINALE</t>
  </si>
  <si>
    <t>33141327-8 - Ace cu orificiu (Rev.2)</t>
  </si>
  <si>
    <t>Alcool etilic absolut si Alcool etilic pa 96%</t>
  </si>
  <si>
    <t>24322510-5 - Alcool etilic (Rev.2)</t>
  </si>
  <si>
    <t>Bratari identificare ADULTI</t>
  </si>
  <si>
    <t>22455100-5 - Bratara de identitate (Rev.2)</t>
  </si>
  <si>
    <t>Calce sodata Drager, canistre 5 L - multiplu de 2 buc</t>
  </si>
  <si>
    <t>24213000-0 - Oxid de calciu hidratat (Rev.2)</t>
  </si>
  <si>
    <t>Canula nazala flux inalt HIGH FLOW HNFC</t>
  </si>
  <si>
    <t>33157200-7 - Truse de oxigen (Rev.2)</t>
  </si>
  <si>
    <t>Canule traheostomie cu balonas</t>
  </si>
  <si>
    <t>33141220-8 - Canule (Rev.2)</t>
  </si>
  <si>
    <t>Cateter Arterial pentru artera radiala tip Seldinger</t>
  </si>
  <si>
    <t>Cateter venos central</t>
  </si>
  <si>
    <t>Centura imobilizare</t>
  </si>
  <si>
    <t>35121300-1 - Accesorii de siguranta (Rev.2)</t>
  </si>
  <si>
    <t>Circuit ventilatie adult fara luer-lock se comanda multiplux25</t>
  </si>
  <si>
    <t>33172000-6 - Aparate de anestezie si de reanimare (Rev.2)</t>
  </si>
  <si>
    <t>Dispozitiv transfer</t>
  </si>
  <si>
    <t>ELECTROZI EKG</t>
  </si>
  <si>
    <t>Extra Spike Plus Albastru</t>
  </si>
  <si>
    <t>33194120-3 - Articole pentru perfuzii (Rev.2)</t>
  </si>
  <si>
    <t>Filme DVB+ 35 x 43 cm</t>
  </si>
  <si>
    <t>32354100-0 - Filme pentru radiologii (Rev.2)</t>
  </si>
  <si>
    <t>Fir acid poliglicolic</t>
  </si>
  <si>
    <t>33141120-7 - Cleme, suturi, ligaturi (Rev.2)</t>
  </si>
  <si>
    <t>Furtun siliconic aspiratie medicala AUTOCLAVABIL</t>
  </si>
  <si>
    <t>44165100-5 - Furtunuri (Rev.2)</t>
  </si>
  <si>
    <t>Gel EKG/ EEG - 250 / 260 gr. conti gel</t>
  </si>
  <si>
    <t>24590000-6 - Siliconi primari (Rev.2)</t>
  </si>
  <si>
    <t>Halat impermeabil unica folosinta</t>
  </si>
  <si>
    <t>35113400-3 - Imbracaminte de protectie si de securitate (Rev.2)</t>
  </si>
  <si>
    <t>Mandren sonda reutilizabil</t>
  </si>
  <si>
    <t>MANUSI CHIRURGICALE</t>
  </si>
  <si>
    <t>Masca anestezie cu manson gonflabil, reutilizabila</t>
  </si>
  <si>
    <t>33171110-3 - Masca de anesteziere-reanimare (Rev.2)</t>
  </si>
  <si>
    <t>Masca Full Face si conector - NIV / CPAP</t>
  </si>
  <si>
    <t>33157000-5 - Oxigenoterapie si asistenta respiratorie (Rev.2)</t>
  </si>
  <si>
    <t>MASCA MASTI CHIRURGICALE,3 PLIURI,3 STRATURI, CU ELASTIC, cu clema metalica pt.fixare pe nas</t>
  </si>
  <si>
    <t>Masca pentru terapie CPAP/ NIV - FULL FACE autoclavabila</t>
  </si>
  <si>
    <t>MASCA, MASTI CHIRURGICALE PROTECTIE CONFORM RECOMANDARI CORONA VIRUS COVID 19</t>
  </si>
  <si>
    <t>Pansament cu alginat de calciu</t>
  </si>
  <si>
    <t>Pansament din spuma poliuretanica 10/10</t>
  </si>
  <si>
    <t>PANSAMENT HIDRO</t>
  </si>
  <si>
    <t>33141111-1 - Bandaje adezive (Rev.2)</t>
  </si>
  <si>
    <t>Pansament steril autoadeziv 10/10</t>
  </si>
  <si>
    <t>PIPE GUEDEL</t>
  </si>
  <si>
    <t>PIPETE PLASTIC 1 ml / 3 ml/5 ml</t>
  </si>
  <si>
    <t>38437100-8 - Pipete (Rev.2)</t>
  </si>
  <si>
    <t>Rampa cu 3 robineti cu 3 cai</t>
  </si>
  <si>
    <t>ROBINETI CU 3 CAI</t>
  </si>
  <si>
    <t>Rola role cearceaf hartie ALBA pentru examinare consultatie medical doua 2 straturi 60 x 50</t>
  </si>
  <si>
    <t>SET REANIMARE RESUSCITARE AUTOCLAVABIL</t>
  </si>
  <si>
    <t>Sort protectie unica folosinta</t>
  </si>
  <si>
    <t>Unicircuit anestezie cu membrana permeabila Limb-O pentru adulti</t>
  </si>
  <si>
    <t>44164310-3 - Tuburi si racorduri (Rev.2)</t>
  </si>
  <si>
    <t>URINAR BARBATI UNICA FOLOSINTA DIN CARTON</t>
  </si>
  <si>
    <t>33141000-0 - Consumabile medicale nechimice de unica folosinta si consumabile hematologice (Rev.2)</t>
  </si>
  <si>
    <t>Transducer Edwards , Celula presiune simpla pentru conectare Edwards</t>
  </si>
  <si>
    <t>Trusa microchirurgie sterila</t>
  </si>
  <si>
    <t>33141620-2 - Truse medicale (Rev.2)</t>
  </si>
  <si>
    <t>GRUPE SANGUINE seruri hemotest</t>
  </si>
  <si>
    <t>33696100-6 - Reactivi pentru determinarea grupelor sanguine (Rev.2)</t>
  </si>
  <si>
    <t>Kit 1 test rapid cu antigen (1 persoana) SARS-CoV-2 (imunocromatografie cu aur coloidal)</t>
  </si>
  <si>
    <t>Kit hemofiltrare compatibil Prismaflex ST150</t>
  </si>
  <si>
    <t>SERAFOL AB0+D</t>
  </si>
  <si>
    <t>24000000-4 - Produse chimice (Rev.2)</t>
  </si>
  <si>
    <t>Test coagulare APTT si PT/INR</t>
  </si>
  <si>
    <t>33124131-2 - Benzi reactive (Rev.2)</t>
  </si>
  <si>
    <t>Test rapid antigen BIOCREDIT COVID-19</t>
  </si>
  <si>
    <t>Teste cantitative BUN pentru analizorul Spotchem</t>
  </si>
  <si>
    <t>Teste cantitative Creatinina pentru analizorul Spotchem</t>
  </si>
  <si>
    <t>Teste coagulare aPTT compatibile cu analizorul Wondfo OCG-102</t>
  </si>
  <si>
    <t>Teste coagulare PT/INR compatibile cu analizorul Wondfo OCG-102</t>
  </si>
  <si>
    <t>Teste compatibile cu analizorul FA 160</t>
  </si>
  <si>
    <t>Teste compatibile cu analizorul FA 160- Procalcitonina</t>
  </si>
  <si>
    <t>Teste compatibile cu analizorul FA-160 - NT-ProBNP</t>
  </si>
  <si>
    <t>Teste compatibile cu analizorul FA-160 - Troponina</t>
  </si>
  <si>
    <t>TOLUEN PENTRU ANALIZA / TOLUEN PA</t>
  </si>
  <si>
    <t>24321222-2 - Toluen (Rev.2)</t>
  </si>
  <si>
    <t>30237280-5 - Accesorii de alimentare (Rev.2)</t>
  </si>
  <si>
    <t>UPS 3000VA/2700W</t>
  </si>
  <si>
    <t>REACTIVI</t>
  </si>
  <si>
    <t>Din care: Mijloace fixe</t>
  </si>
  <si>
    <t>Furtun siliconic aspiratie, barbotor uf, filtru ultipor</t>
  </si>
  <si>
    <t>Sistem aspiratie complet tip Venturi</t>
  </si>
  <si>
    <t>Senzori si capcana apa</t>
  </si>
  <si>
    <t>Electrovalva de izolatie cu 3 cai pentru sterilizatorul cu peroxid de hidrogen STERIS V-PRO MAX</t>
  </si>
  <si>
    <t>Senzor de proximitate pentru sterilizatoru cu peroxid de hidrogen Steris Amsco V-PRO Max</t>
  </si>
  <si>
    <t>31711400-7 - Valve si tuburi (Rev.2)</t>
  </si>
  <si>
    <t>Bobina inductie electrovalva, Electrovalva admisie G 3/4'' abur STERLIZARE</t>
  </si>
  <si>
    <t>Filtru ATI Ultipor 48 ore, SUA,Barbotor O2 UF steril</t>
  </si>
  <si>
    <t>Prestari servicii GDPR/serv consultanta si securitatea informatiilor iulie,ctr.220/2021</t>
  </si>
  <si>
    <t>Acord - cadru de furnizare medicamente uz uman divizate pe 48 loturi</t>
  </si>
  <si>
    <t>Test cantitativ pentru analizorul SPOTCHEM</t>
  </si>
  <si>
    <t>Agregat frigorific automatizat camera mortuara capacitate 12 m3</t>
  </si>
  <si>
    <t>50730000-1 - Servicii de reparare si de intretinere a grupurilor de refrigerare (Rev.2)</t>
  </si>
  <si>
    <t>Lucrari de instalatii gaze medicale -Saloane/rezerve suport COVID</t>
  </si>
  <si>
    <t xml:space="preserve"> 33157810-6 - Instalatie de oxigenoterapie (Rev.2)</t>
  </si>
  <si>
    <t>Programul Anual al Achizițiilor Publice (PAAP) pentru anul 2021 rev 11</t>
  </si>
  <si>
    <t>Anexa la Programul Anual al Achizițiilor Publice pentru anul 2021 (Achiziții directe) rev 11</t>
  </si>
  <si>
    <t>ACTUALIZARE PLAN INTERVENTIE</t>
  </si>
  <si>
    <t>71317100-4 - Servicii de consultanta in protectia contra incendiilor si a exploziilor si in controlul incendiilor si al exploziilor (Rev.2)</t>
  </si>
  <si>
    <t>22000000-0 - Imprimate si produse conexe (Rev.2); 22900000-9 - Diverse imprimate (Rev.2); 22458000-5 - Imprimate la comanda (Rev.2);22852000-7 - Dosare (Rev.2)</t>
  </si>
  <si>
    <t>Certificat digital calificat</t>
  </si>
  <si>
    <t>Reparatii curente (LUCRARI TAMPLARIE PVC, GEAM STICLA, PANEL SI FERONERIE TRAFIC INTENS; LUCRARI TAMPLARIE PVC; Lucrari refacere tablouri electrice ATI; LUCRARI DE REPARATII SI RENOVARE; LUCRARI CONFECTIONARE,DEMONTARE,MONTAJ TAMPLARIE PVC; Lucrari de confectionare si montaj balustrade/mana curenta otel inox; Lucrari de inlocuire canalizare 160 , servicii curatare si spalare canalizare; Lucrari de interventie la instalatiile de termoficare si incalzire; LUCRARI DE REPARATIE INSTALATIE/TABLOURI ELECTRICE)</t>
  </si>
  <si>
    <t>Alcool sanitar 500 ml / Aviz MS pentru uz spitalicesc</t>
  </si>
  <si>
    <t>24322500-2 - Alcool (Rev.2)</t>
  </si>
  <si>
    <t>BONETA/BONETE CHIRURGICALE</t>
  </si>
  <si>
    <t>33772000-2 - Articole de unica folosinta din hartie (Rev.2)</t>
  </si>
  <si>
    <t>CREION MONOPOLAR, 2 BUTOANE, DIAMETRU MUFA 2.4MM, CONEXIUNE UNITATE CU 3 PIN GN211 AE</t>
  </si>
  <si>
    <t>33162200-5 - Instrumente pentru blocul operator (Rev.2)</t>
  </si>
  <si>
    <t>HALAT PROTECTIE U.F.</t>
  </si>
  <si>
    <t>Imbracaminte de protectie impotriva agentilor nucleari si radiologici</t>
  </si>
  <si>
    <t>Lame laringoscop cu fibra optica</t>
  </si>
  <si>
    <t>Acid clorhidric fumans,37% p.a., Merck</t>
  </si>
  <si>
    <t>ADRENALINA sol.inject. 1mg/ml x 10 fiole</t>
  </si>
  <si>
    <t>ADYA GREEN GLICERINA BORAXATA 10% 25ML</t>
  </si>
  <si>
    <t>ALBUMINA UMANA BAXALTA SOL.PERF. 200G/L FLAC. 100 ML - ALBUMINUM HUMANUM</t>
  </si>
  <si>
    <t>Apa Oxigenata 3% X 200ml</t>
  </si>
  <si>
    <t>APA OXIGENATA 3% X 200ML FL. VITALIA PHARMA</t>
  </si>
  <si>
    <t>Astonin H cutie x 50cpr.</t>
  </si>
  <si>
    <t>ATRACURIUM KALCEKS 10 mg/ml/ ATRACURIUM</t>
  </si>
  <si>
    <t>Bicarbonat de sodiu 8,4% 100 ml</t>
  </si>
  <si>
    <t>BUCOTISOL - glicerina boraxata 10%</t>
  </si>
  <si>
    <t>CARBEPSIL 200mg cp. x 5blisterex10 comprimate (CARBAMAZEPINUM)</t>
  </si>
  <si>
    <t>CEFTAMIL 1G*10 FL - CEFTAZIDIMUM</t>
  </si>
  <si>
    <t>CICATROL 10mg/g pasta cutanata *50g / SULFADIAZINUM</t>
  </si>
  <si>
    <t>CLEXANE</t>
  </si>
  <si>
    <t>CLONAZEPAMUM / Rivotril 0.5 mg x 50 compr.</t>
  </si>
  <si>
    <t>ENALAPRIL TERAPIA 10MG 2BL X 10CP (ENALAPRILUM)</t>
  </si>
  <si>
    <t>ENOXAPARINUM (NATRICUM) / Clexane 4000 UI anti-Xa/0.4 ml x 10 ser. / Clex - Enoxa - Enoxaparin</t>
  </si>
  <si>
    <t>ENTEROL 250MG 1BLISTER X10CPS BIOCODEX (SACCHAROMYCES BOULARDII)</t>
  </si>
  <si>
    <t>Favipiravir Meditop 200mg</t>
  </si>
  <si>
    <t>FRAXIPARINE 3800 UI ANTI-FACTOR XA/0,4 ML*10SPR-NADROPARINUM</t>
  </si>
  <si>
    <t>Furosemid Zentiva 20mg/2ml sol.inj*5f*2ml(FUROSEMIDUM)</t>
  </si>
  <si>
    <t>GLICERINA BORAXATA * 25 GR</t>
  </si>
  <si>
    <t>GLICERINA BORAXATA 10% FL X 20g</t>
  </si>
  <si>
    <t>HUMULIN R 100UI/ML SOL INJ 3ML X 5CART (INSULINE UMANE)</t>
  </si>
  <si>
    <t>INSUMAN RAPID 100UI/ML 3ML*5CARTUSE - INSULINE UMANE</t>
  </si>
  <si>
    <t>Linezolidum / Linezolid Infomed 2mg/ml x 300 ml cutie x 10 pungi din poliolefina multistratificata,</t>
  </si>
  <si>
    <t>Meropenem ATB 1000mg pulb.sol.inj/perf*10fl(MEROPENEMUM)</t>
  </si>
  <si>
    <t>METFORMIN ARENA 500 MG FL*60 COMPR-METFORMINUM</t>
  </si>
  <si>
    <t>METHYLPREDNISOLONUM / Medrol 16 mg x 50 compr</t>
  </si>
  <si>
    <t>METRONIDAZOLUM / Flagyl 250 mg x 20 compr.film.</t>
  </si>
  <si>
    <t>NADROPARINUM / FRAXIPARINE 3800 UI anti-factoR Xa/0.4ml/ FRAXI - NADRO - FRAXIPARINA - NADROPARIN</t>
  </si>
  <si>
    <t>NADROPARINUM / FRAXIPARINE 5700 UI anti-factoR Xa/0.6ml / FRAXI - NADRO - FRAXIPARINA - NADROPARIN</t>
  </si>
  <si>
    <t>OXACILINA ANTIBIOTICE 1g ATB/ OXACILLINUM</t>
  </si>
  <si>
    <t>OXACILINA ATB 1000MG CT*50 FL- OXACILLINUM</t>
  </si>
  <si>
    <t>PENICILINA G K 1.000.000UI flacon cu pulbere pt. solutie injectabila / BENZYLPENICILLINUM KALICUM</t>
  </si>
  <si>
    <t>Perhidrol sol 30% / apa oxigenata 30% / peroxid de hidrogen 30%</t>
  </si>
  <si>
    <t>RIVOTRIL 0.5MG X 50TBL (CLONAZEPAMUM)</t>
  </si>
  <si>
    <t>SMECTA 3 G/PLIC PULB PT SUSP ORALA CT*18 PLICURI</t>
  </si>
  <si>
    <t>SMECTA 3G/PLIC X 18PLICURI</t>
  </si>
  <si>
    <t>Tachyben 25mg sol.inj*5f*5ml(URAPIDILUM)</t>
  </si>
  <si>
    <t>VALGANCICLOVIRUM / Valganciclovir Zentiva 450 mg x 1 flac. x 60 compr. film.</t>
  </si>
  <si>
    <t>VITAMINA B6 ZENTIVA 250MG/5ML*5FIOLE - PYRIDOXINUM</t>
  </si>
  <si>
    <t>24311410-4 - Acizi anorganici (Rev.2)</t>
  </si>
  <si>
    <t>33622100-7 - Medicamente utilizate in cardiologie (Rev.2)</t>
  </si>
  <si>
    <t>33690000-3 - Diverse medicamente (Rev.2)</t>
  </si>
  <si>
    <t>33141540-7 - Albumina (Rev.2)</t>
  </si>
  <si>
    <t>33631600-8 - Antiseptice si dezinfectante (Rev.2)</t>
  </si>
  <si>
    <t>33642200-4 - Corticosteroizi pentru uz sistemic (Rev.2)</t>
  </si>
  <si>
    <t>33632200-1 - Miorelaxanti (Rev.2)</t>
  </si>
  <si>
    <t>33691300-3 - Medicamente impotriva ectoparazitilor, incluzand medicamentele impotriva scabiei, insecticidele si insectifugele (Rev.2)</t>
  </si>
  <si>
    <t>33650000-1 - Antiinfectioase generale pentru uz sistemic, vaccinuri, antineoplazice si imunomodulatoare (Rev.2)</t>
  </si>
  <si>
    <t>33621000-9 - Medicamente pentru sange si pentru organele hematopoietice (Rev.2)</t>
  </si>
  <si>
    <t>33651400-2 - Antivirale pentru uz sistemic (Rev.2)</t>
  </si>
  <si>
    <t>33141550-0 - Heparina (Rev.2)</t>
  </si>
  <si>
    <t>33622300-9 - Diuretice (Rev.2)</t>
  </si>
  <si>
    <t>33615100-5 - Insulina (Rev.2)</t>
  </si>
  <si>
    <t>33651100-9 - Antibacterieni pentru uz sistemic (Rev.2)</t>
  </si>
  <si>
    <t>33631400-6 - Antibiotice si medicamente chimioterapeutice de uz dermatologic (Rev.2)</t>
  </si>
  <si>
    <t>24315300-8 - Peroxid de hidrogen (Rev.2)</t>
  </si>
  <si>
    <t>33616000-1 - Vitamine (Rev.2)</t>
  </si>
  <si>
    <t>Servicii de reparare si de intretinere a automobilelor B-74-XOD</t>
  </si>
  <si>
    <t>50112000-3 - Servicii de reparare si de intretinere a automobilelor (Rev.2)</t>
  </si>
  <si>
    <t>SERVICII MENTENANTA RETEA SI CENTRALA TELEFONICA</t>
  </si>
  <si>
    <t>Service aparatura medicala - sterilizator cu peroxid de hidrogen STERIS V-PRO</t>
  </si>
  <si>
    <t>SERVICII MENTENANTA GRUPURI REFRIGERARE 4-6 SI -30-36 GRADE CELSIUS</t>
  </si>
  <si>
    <t>SERVICII MENTENANTA LUNARA CTA-uri si CHILLER 178 KW</t>
  </si>
  <si>
    <t>42514000-2 - Dispozitive si aparate de filtrare sau de purificare a gazelor (Rev.2)</t>
  </si>
  <si>
    <t>Revizie microscop operator OPMI Pentero</t>
  </si>
  <si>
    <t>50000000-5 - Servicii de reparare si intretinere (Rev.2)</t>
  </si>
  <si>
    <t>Revizie anuala grup electrogen  100KVA</t>
  </si>
  <si>
    <t>31121100-1 - Grupuri electrogene cu motor cu aprindere prin compresie (Rev.2)</t>
  </si>
  <si>
    <t xml:space="preserve">Reparatii PERFUSOR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</si>
</sst>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409]d\-mmm\-yy;@"/>
    <numFmt numFmtId="166" formatCode="#,##0.00\ [$RON]"/>
    <numFmt numFmtId="167" formatCode="[$$-409]#,##0.00"/>
    <numFmt numFmtId="168" formatCode="[$-409]mmmm\-yy;@"/>
    <numFmt numFmtId="169" formatCode="[$RON]\ #,##0.00"/>
    <numFmt numFmtId="170" formatCode="d/m/yyyy;@"/>
    <numFmt numFmtId="171" formatCode="[$RON]\ #,##0.00_);[Red]\([$RON]\ #,##0.00\)"/>
    <numFmt numFmtId="172" formatCode="[$RON]\ #,##0.00_);\([$RON]\ #,##0.00\)"/>
    <numFmt numFmtId="173" formatCode="_([$RON]\ * #,##0.00_);_([$RON]\ * \(#,##0.00\);_([$RON]\ * &quot;-&quot;??_);_(@_)"/>
  </numFmts>
  <fonts count="36" x14ac:knownFonts="1">
    <font>
      <sz val="11"/>
      <color theme="1"/>
      <name val="Calibri"/>
      <family val="2"/>
      <scheme val="minor"/>
    </font>
    <font>
      <b/>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u/>
      <sz val="11"/>
      <color theme="10"/>
      <name val="Calibri"/>
      <family val="2"/>
      <charset val="238"/>
      <scheme val="minor"/>
    </font>
    <font>
      <b/>
      <sz val="10"/>
      <color rgb="FF000000"/>
      <name val="Calibri"/>
      <family val="2"/>
      <charset val="238"/>
      <scheme val="minor"/>
    </font>
    <font>
      <sz val="10"/>
      <color rgb="FF000000"/>
      <name val="Calibri"/>
      <family val="2"/>
      <charset val="238"/>
      <scheme val="minor"/>
    </font>
    <font>
      <b/>
      <i/>
      <sz val="11"/>
      <color theme="1"/>
      <name val="Calibri"/>
      <family val="2"/>
      <charset val="238"/>
      <scheme val="minor"/>
    </font>
    <font>
      <i/>
      <sz val="11"/>
      <color theme="1"/>
      <name val="Calibri"/>
      <family val="2"/>
      <charset val="238"/>
      <scheme val="minor"/>
    </font>
    <font>
      <i/>
      <sz val="10"/>
      <name val="Calibri"/>
      <family val="2"/>
      <charset val="238"/>
      <scheme val="minor"/>
    </font>
    <font>
      <i/>
      <sz val="8"/>
      <color rgb="FF000000"/>
      <name val="Calibri"/>
      <family val="2"/>
      <charset val="238"/>
      <scheme val="minor"/>
    </font>
    <font>
      <b/>
      <sz val="12"/>
      <color theme="1"/>
      <name val="Calibri"/>
      <family val="2"/>
      <charset val="238"/>
      <scheme val="minor"/>
    </font>
    <font>
      <b/>
      <sz val="11"/>
      <color theme="1"/>
      <name val="Calibri"/>
      <family val="2"/>
      <charset val="238"/>
    </font>
    <font>
      <b/>
      <sz val="9"/>
      <color rgb="FF000000"/>
      <name val="Calibri"/>
      <family val="2"/>
      <charset val="238"/>
      <scheme val="minor"/>
    </font>
    <font>
      <b/>
      <sz val="11"/>
      <color theme="1"/>
      <name val="Calibri"/>
      <family val="2"/>
      <scheme val="minor"/>
    </font>
    <font>
      <sz val="10"/>
      <color theme="1"/>
      <name val="Calibri"/>
      <family val="2"/>
      <scheme val="minor"/>
    </font>
    <font>
      <sz val="10"/>
      <name val="Arial"/>
      <family val="2"/>
    </font>
    <font>
      <b/>
      <i/>
      <u/>
      <sz val="11"/>
      <color theme="1"/>
      <name val="Calibri"/>
      <family val="2"/>
      <scheme val="minor"/>
    </font>
    <font>
      <b/>
      <sz val="9"/>
      <color theme="1"/>
      <name val="Calibri"/>
      <family val="2"/>
      <scheme val="minor"/>
    </font>
    <font>
      <sz val="9"/>
      <color theme="1"/>
      <name val="Calibri"/>
      <family val="2"/>
      <scheme val="minor"/>
    </font>
    <font>
      <sz val="9"/>
      <color indexed="8"/>
      <name val="Calibri"/>
      <family val="2"/>
      <scheme val="minor"/>
    </font>
    <font>
      <sz val="9"/>
      <name val="Calibri"/>
      <family val="2"/>
      <scheme val="minor"/>
    </font>
    <font>
      <sz val="9"/>
      <color rgb="FF000000"/>
      <name val="Calibri"/>
      <family val="2"/>
      <scheme val="minor"/>
    </font>
    <font>
      <i/>
      <sz val="9"/>
      <color theme="1"/>
      <name val="Calibri"/>
      <family val="2"/>
      <scheme val="minor"/>
    </font>
    <font>
      <b/>
      <i/>
      <sz val="9"/>
      <color theme="1"/>
      <name val="Calibri"/>
      <family val="2"/>
      <scheme val="minor"/>
    </font>
    <font>
      <b/>
      <i/>
      <u/>
      <sz val="12"/>
      <color theme="1"/>
      <name val="Calibri"/>
      <family val="2"/>
      <scheme val="minor"/>
    </font>
    <font>
      <b/>
      <sz val="12"/>
      <color theme="1"/>
      <name val="Calibri"/>
      <family val="2"/>
      <scheme val="minor"/>
    </font>
    <font>
      <sz val="12"/>
      <color theme="1"/>
      <name val="Calibri"/>
      <family val="2"/>
      <scheme val="minor"/>
    </font>
    <font>
      <sz val="10"/>
      <name val="Calibri"/>
      <family val="2"/>
    </font>
    <font>
      <i/>
      <sz val="10"/>
      <name val="Calibri"/>
      <family val="2"/>
    </font>
    <font>
      <b/>
      <sz val="9"/>
      <color rgb="FFFF0000"/>
      <name val="Calibri"/>
      <family val="2"/>
      <scheme val="minor"/>
    </font>
    <font>
      <sz val="9"/>
      <color rgb="FFFF0000"/>
      <name val="Calibri"/>
      <family val="2"/>
      <scheme val="minor"/>
    </font>
    <font>
      <i/>
      <sz val="9"/>
      <color rgb="FFFF0000"/>
      <name val="Calibri"/>
      <family val="2"/>
      <scheme val="minor"/>
    </font>
    <font>
      <sz val="11"/>
      <color rgb="FFFF0000"/>
      <name val="Calibri"/>
      <family val="2"/>
      <scheme val="minor"/>
    </font>
    <font>
      <sz val="9"/>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5" fillId="0" borderId="0" applyNumberFormat="0" applyFill="0" applyBorder="0" applyAlignment="0" applyProtection="0"/>
    <xf numFmtId="172" fontId="22" fillId="0" borderId="1"/>
  </cellStyleXfs>
  <cellXfs count="176">
    <xf numFmtId="0" fontId="0" fillId="0" borderId="0" xfId="0"/>
    <xf numFmtId="0" fontId="0" fillId="0" borderId="0" xfId="0" applyFont="1"/>
    <xf numFmtId="0" fontId="3" fillId="0" borderId="0" xfId="1" applyFont="1" applyFill="1"/>
    <xf numFmtId="0" fontId="4" fillId="0" borderId="0" xfId="1" applyFont="1" applyFill="1"/>
    <xf numFmtId="164" fontId="0" fillId="0" borderId="0" xfId="0" applyNumberFormat="1" applyFont="1"/>
    <xf numFmtId="0" fontId="5" fillId="0" borderId="0" xfId="2" applyFont="1"/>
    <xf numFmtId="0" fontId="5" fillId="0" borderId="0" xfId="2" applyFont="1" applyAlignment="1" applyProtection="1"/>
    <xf numFmtId="0" fontId="5" fillId="0" borderId="0" xfId="2" quotePrefix="1"/>
    <xf numFmtId="0" fontId="6" fillId="0" borderId="1" xfId="0" applyFont="1" applyBorder="1" applyAlignment="1">
      <alignment horizontal="center" vertical="center" wrapText="1"/>
    </xf>
    <xf numFmtId="4" fontId="0" fillId="0" borderId="0" xfId="0" applyNumberFormat="1" applyFont="1"/>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Font="1" applyBorder="1"/>
    <xf numFmtId="165"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1" applyFont="1" applyAlignment="1">
      <alignment wrapText="1"/>
    </xf>
    <xf numFmtId="0" fontId="0" fillId="0" borderId="0" xfId="0" applyFont="1" applyAlignment="1">
      <alignment wrapText="1"/>
    </xf>
    <xf numFmtId="0" fontId="0" fillId="0" borderId="0" xfId="0" applyFont="1" applyAlignment="1">
      <alignment horizontal="center" vertical="center"/>
    </xf>
    <xf numFmtId="0" fontId="11" fillId="5" borderId="1" xfId="0" applyFont="1" applyFill="1" applyBorder="1" applyAlignment="1">
      <alignment horizontal="center" vertical="center" wrapText="1"/>
    </xf>
    <xf numFmtId="0" fontId="1" fillId="0" borderId="0" xfId="0" applyFont="1" applyAlignment="1">
      <alignment vertical="center"/>
    </xf>
    <xf numFmtId="0" fontId="12" fillId="0" borderId="0" xfId="0" applyFont="1" applyAlignment="1">
      <alignment vertical="center"/>
    </xf>
    <xf numFmtId="0" fontId="13" fillId="0" borderId="1" xfId="0" applyFont="1" applyBorder="1" applyAlignment="1">
      <alignment vertical="center" wrapText="1"/>
    </xf>
    <xf numFmtId="165" fontId="11" fillId="5"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1" fillId="5"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ont="1" applyBorder="1"/>
    <xf numFmtId="164" fontId="0" fillId="0" borderId="1" xfId="0" applyNumberFormat="1" applyFont="1" applyBorder="1"/>
    <xf numFmtId="0" fontId="16" fillId="0" borderId="0" xfId="0" applyFont="1"/>
    <xf numFmtId="0" fontId="16" fillId="0" borderId="1" xfId="0" applyFont="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center"/>
    </xf>
    <xf numFmtId="0" fontId="17" fillId="0" borderId="0" xfId="0" applyFont="1"/>
    <xf numFmtId="0" fontId="17" fillId="0" borderId="0" xfId="0" applyFont="1" applyAlignment="1">
      <alignment vertical="center" wrapText="1"/>
    </xf>
    <xf numFmtId="0" fontId="17" fillId="0" borderId="0" xfId="0" applyFont="1" applyAlignment="1" applyProtection="1">
      <alignment horizontal="center" vertical="center" wrapText="1"/>
      <protection locked="0"/>
    </xf>
    <xf numFmtId="169" fontId="15" fillId="0" borderId="0" xfId="0" applyNumberFormat="1" applyFont="1"/>
    <xf numFmtId="0" fontId="17" fillId="0" borderId="0" xfId="0" applyFont="1" applyAlignment="1">
      <alignment vertical="center"/>
    </xf>
    <xf numFmtId="0" fontId="0" fillId="0" borderId="0" xfId="0"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170" fontId="0" fillId="0" borderId="0" xfId="0" applyNumberFormat="1" applyAlignment="1">
      <alignment vertical="center" wrapText="1"/>
    </xf>
    <xf numFmtId="0" fontId="0" fillId="0" borderId="0" xfId="0" applyFont="1" applyAlignment="1">
      <alignment vertical="center"/>
    </xf>
    <xf numFmtId="4" fontId="16" fillId="0" borderId="1" xfId="0" applyNumberFormat="1" applyFont="1" applyBorder="1" applyAlignment="1">
      <alignment vertical="center"/>
    </xf>
    <xf numFmtId="164" fontId="16" fillId="0" borderId="1" xfId="0" applyNumberFormat="1" applyFont="1" applyBorder="1" applyAlignment="1">
      <alignment vertical="center"/>
    </xf>
    <xf numFmtId="4" fontId="16" fillId="0" borderId="1" xfId="0" applyNumberFormat="1" applyFont="1" applyBorder="1" applyAlignment="1">
      <alignment vertical="center" wrapText="1"/>
    </xf>
    <xf numFmtId="169" fontId="0" fillId="0" borderId="0" xfId="0" applyNumberFormat="1" applyFont="1"/>
    <xf numFmtId="17" fontId="7" fillId="0" borderId="1" xfId="0" applyNumberFormat="1" applyFont="1" applyBorder="1" applyAlignment="1">
      <alignment horizontal="center" vertical="center" wrapText="1"/>
    </xf>
    <xf numFmtId="17" fontId="16" fillId="0" borderId="1" xfId="0" applyNumberFormat="1" applyFont="1" applyBorder="1" applyAlignment="1">
      <alignment vertical="center" wrapText="1"/>
    </xf>
    <xf numFmtId="0" fontId="19" fillId="3" borderId="15" xfId="0" applyFont="1" applyFill="1" applyBorder="1" applyAlignment="1">
      <alignment vertical="center" wrapText="1"/>
    </xf>
    <xf numFmtId="0" fontId="19" fillId="3" borderId="6"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Border="1" applyAlignment="1">
      <alignment vertical="center" wrapText="1"/>
    </xf>
    <xf numFmtId="166" fontId="20" fillId="0" borderId="1" xfId="0" applyNumberFormat="1" applyFont="1" applyBorder="1" applyAlignment="1">
      <alignment horizontal="center" vertical="center" wrapText="1"/>
    </xf>
    <xf numFmtId="167" fontId="20" fillId="0" borderId="1" xfId="0" applyNumberFormat="1" applyFont="1" applyBorder="1" applyAlignment="1">
      <alignment horizontal="center" vertical="center" wrapText="1"/>
    </xf>
    <xf numFmtId="168" fontId="20" fillId="0" borderId="1" xfId="0" applyNumberFormat="1" applyFont="1" applyBorder="1" applyAlignment="1">
      <alignment horizontal="center" vertical="center"/>
    </xf>
    <xf numFmtId="168" fontId="20" fillId="0" borderId="1" xfId="0" applyNumberFormat="1" applyFont="1" applyBorder="1" applyAlignment="1">
      <alignment horizontal="center" vertical="center" wrapText="1"/>
    </xf>
    <xf numFmtId="166" fontId="19"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2" fillId="0" borderId="1" xfId="0" applyFont="1" applyFill="1" applyBorder="1" applyAlignment="1">
      <alignment vertical="center" wrapText="1"/>
    </xf>
    <xf numFmtId="166" fontId="20" fillId="0"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23"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Border="1" applyAlignment="1">
      <alignment vertical="center" wrapText="1"/>
    </xf>
    <xf numFmtId="0" fontId="20" fillId="0" borderId="1" xfId="0" applyFont="1" applyBorder="1" applyAlignment="1">
      <alignment wrapText="1"/>
    </xf>
    <xf numFmtId="0" fontId="19" fillId="0" borderId="14" xfId="0" applyFont="1" applyFill="1" applyBorder="1" applyAlignment="1">
      <alignment horizontal="center" vertical="center" wrapText="1"/>
    </xf>
    <xf numFmtId="0" fontId="22" fillId="0" borderId="18" xfId="0" applyFont="1" applyFill="1" applyBorder="1" applyAlignment="1">
      <alignment vertical="center" wrapText="1"/>
    </xf>
    <xf numFmtId="166" fontId="19" fillId="0" borderId="1" xfId="0" applyNumberFormat="1" applyFont="1" applyBorder="1"/>
    <xf numFmtId="0" fontId="17" fillId="0" borderId="0" xfId="0" applyFont="1" applyAlignment="1">
      <alignment horizontal="center" vertical="center"/>
    </xf>
    <xf numFmtId="0" fontId="20" fillId="0" borderId="0" xfId="0" applyFont="1" applyAlignment="1">
      <alignment vertical="center"/>
    </xf>
    <xf numFmtId="0" fontId="20" fillId="0" borderId="1" xfId="0" applyFont="1" applyBorder="1" applyAlignment="1">
      <alignment vertical="center"/>
    </xf>
    <xf numFmtId="169" fontId="20" fillId="0" borderId="1" xfId="0"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wrapText="1"/>
    </xf>
    <xf numFmtId="0" fontId="22" fillId="0" borderId="0" xfId="0" applyFont="1" applyAlignment="1">
      <alignment horizontal="center" vertical="center"/>
    </xf>
    <xf numFmtId="0" fontId="20" fillId="0" borderId="0" xfId="0" applyFont="1" applyAlignment="1">
      <alignment horizontal="center" vertical="center" wrapText="1"/>
    </xf>
    <xf numFmtId="4" fontId="20" fillId="0" borderId="0" xfId="0" applyNumberFormat="1" applyFont="1" applyAlignment="1">
      <alignment vertical="center" wrapText="1"/>
    </xf>
    <xf numFmtId="170" fontId="20" fillId="0" borderId="0" xfId="0" applyNumberFormat="1" applyFont="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19" fillId="3" borderId="1" xfId="0" applyFont="1" applyFill="1" applyBorder="1" applyAlignment="1">
      <alignment horizontal="center" vertical="center"/>
    </xf>
    <xf numFmtId="0" fontId="24" fillId="0" borderId="1" xfId="0" applyFont="1" applyFill="1" applyBorder="1" applyAlignment="1">
      <alignment horizontal="center" vertical="center" wrapText="1"/>
    </xf>
    <xf numFmtId="166" fontId="24" fillId="0" borderId="1" xfId="0" applyNumberFormat="1" applyFont="1" applyBorder="1" applyAlignment="1">
      <alignment horizontal="center" vertical="center" wrapText="1"/>
    </xf>
    <xf numFmtId="167" fontId="24" fillId="0" borderId="1" xfId="0" applyNumberFormat="1" applyFont="1" applyBorder="1" applyAlignment="1">
      <alignment horizontal="center" vertical="center" wrapText="1"/>
    </xf>
    <xf numFmtId="168" fontId="24" fillId="0" borderId="1" xfId="0" applyNumberFormat="1" applyFont="1" applyBorder="1" applyAlignment="1">
      <alignment horizontal="center" vertical="center" wrapText="1"/>
    </xf>
    <xf numFmtId="168"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0" fillId="0" borderId="1" xfId="0" applyFont="1" applyFill="1" applyBorder="1" applyAlignment="1">
      <alignment horizontal="center" vertical="center" wrapText="1"/>
    </xf>
    <xf numFmtId="166" fontId="25" fillId="0" borderId="1" xfId="0" applyNumberFormat="1" applyFont="1" applyBorder="1" applyAlignment="1">
      <alignment horizontal="center" vertical="center" wrapText="1"/>
    </xf>
    <xf numFmtId="166" fontId="24" fillId="0" borderId="1" xfId="0" applyNumberFormat="1" applyFont="1" applyFill="1" applyBorder="1" applyAlignment="1">
      <alignment horizontal="center" vertical="center" wrapText="1"/>
    </xf>
    <xf numFmtId="167" fontId="24" fillId="0" borderId="1" xfId="0" applyNumberFormat="1" applyFont="1" applyFill="1" applyBorder="1" applyAlignment="1">
      <alignment horizontal="center" vertical="center" wrapText="1"/>
    </xf>
    <xf numFmtId="168" fontId="24" fillId="0" borderId="1" xfId="0" applyNumberFormat="1" applyFont="1" applyFill="1" applyBorder="1" applyAlignment="1">
      <alignment horizontal="center" vertical="center"/>
    </xf>
    <xf numFmtId="0" fontId="24" fillId="0" borderId="1" xfId="0" applyNumberFormat="1" applyFont="1" applyBorder="1" applyAlignment="1">
      <alignment horizontal="center" vertical="center" wrapText="1"/>
    </xf>
    <xf numFmtId="171" fontId="24" fillId="0"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20" fillId="0" borderId="19" xfId="0" applyFont="1" applyBorder="1" applyAlignment="1">
      <alignment vertical="center" wrapText="1"/>
    </xf>
    <xf numFmtId="0" fontId="20" fillId="0" borderId="18" xfId="0" applyFont="1" applyBorder="1" applyAlignment="1">
      <alignment vertical="center" wrapText="1"/>
    </xf>
    <xf numFmtId="167" fontId="20" fillId="0" borderId="20" xfId="0" applyNumberFormat="1" applyFont="1" applyBorder="1" applyAlignment="1">
      <alignment horizontal="center" vertical="center" wrapText="1"/>
    </xf>
    <xf numFmtId="168" fontId="20" fillId="0" borderId="20" xfId="0" applyNumberFormat="1" applyFont="1" applyBorder="1" applyAlignment="1">
      <alignment horizontal="center" vertical="center"/>
    </xf>
    <xf numFmtId="168" fontId="20" fillId="0" borderId="20" xfId="0" applyNumberFormat="1" applyFont="1" applyBorder="1" applyAlignment="1">
      <alignment horizontal="center" vertical="center" wrapText="1"/>
    </xf>
    <xf numFmtId="167" fontId="20" fillId="0" borderId="10" xfId="0" applyNumberFormat="1" applyFont="1" applyBorder="1" applyAlignment="1">
      <alignment horizontal="center" vertical="center" wrapText="1"/>
    </xf>
    <xf numFmtId="168" fontId="20" fillId="0" borderId="10" xfId="0" applyNumberFormat="1" applyFont="1" applyBorder="1" applyAlignment="1">
      <alignment horizontal="center" vertical="center"/>
    </xf>
    <xf numFmtId="168" fontId="20" fillId="0" borderId="10" xfId="0" applyNumberFormat="1" applyFont="1" applyBorder="1" applyAlignment="1">
      <alignment horizontal="center" vertical="center" wrapText="1"/>
    </xf>
    <xf numFmtId="169" fontId="27" fillId="0" borderId="0" xfId="0" applyNumberFormat="1" applyFont="1" applyAlignment="1">
      <alignment horizontal="right"/>
    </xf>
    <xf numFmtId="0" fontId="28" fillId="0" borderId="0" xfId="0" applyFont="1"/>
    <xf numFmtId="169" fontId="28" fillId="0" borderId="0" xfId="0" applyNumberFormat="1" applyFont="1"/>
    <xf numFmtId="0" fontId="28" fillId="0" borderId="0" xfId="0" applyFont="1" applyAlignment="1">
      <alignment horizontal="center" vertical="center"/>
    </xf>
    <xf numFmtId="169" fontId="27" fillId="0" borderId="0" xfId="0" applyNumberFormat="1" applyFont="1"/>
    <xf numFmtId="169" fontId="22" fillId="0" borderId="1" xfId="1" applyNumberFormat="1" applyFont="1" applyBorder="1" applyAlignment="1">
      <alignment horizontal="center" vertical="center"/>
    </xf>
    <xf numFmtId="0" fontId="29" fillId="0" borderId="1" xfId="0" applyFont="1" applyBorder="1" applyAlignment="1">
      <alignment vertical="center" wrapText="1"/>
    </xf>
    <xf numFmtId="4" fontId="30" fillId="0" borderId="1" xfId="0" applyNumberFormat="1" applyFont="1" applyBorder="1" applyAlignment="1">
      <alignment vertical="center" wrapText="1"/>
    </xf>
    <xf numFmtId="0" fontId="17" fillId="0" borderId="0" xfId="0" applyFont="1" applyAlignment="1">
      <alignment horizontal="center" vertical="center"/>
    </xf>
    <xf numFmtId="0" fontId="19" fillId="0" borderId="1" xfId="0" applyFont="1" applyFill="1" applyBorder="1" applyAlignment="1">
      <alignment horizontal="center" vertical="center"/>
    </xf>
    <xf numFmtId="166" fontId="20" fillId="0" borderId="1" xfId="0" applyNumberFormat="1" applyFont="1" applyFill="1" applyBorder="1" applyAlignment="1">
      <alignment horizontal="center" vertical="center"/>
    </xf>
    <xf numFmtId="173" fontId="20" fillId="0" borderId="1" xfId="0" applyNumberFormat="1" applyFont="1" applyBorder="1" applyAlignment="1">
      <alignment horizontal="left" vertical="center" wrapText="1" indent="4"/>
    </xf>
    <xf numFmtId="173" fontId="20" fillId="0" borderId="1" xfId="0" applyNumberFormat="1" applyFont="1" applyBorder="1" applyAlignment="1">
      <alignment horizontal="left" vertical="center" indent="4"/>
    </xf>
    <xf numFmtId="173" fontId="20" fillId="0" borderId="1" xfId="0" applyNumberFormat="1" applyFont="1" applyFill="1" applyBorder="1" applyAlignment="1">
      <alignment horizontal="left" vertical="center" wrapText="1" indent="4"/>
    </xf>
    <xf numFmtId="0" fontId="19" fillId="0" borderId="20" xfId="0" applyFont="1" applyFill="1" applyBorder="1" applyAlignment="1">
      <alignment horizontal="center" vertical="center"/>
    </xf>
    <xf numFmtId="0" fontId="22" fillId="0" borderId="20" xfId="0" applyFont="1" applyFill="1" applyBorder="1" applyAlignment="1">
      <alignment vertical="center"/>
    </xf>
    <xf numFmtId="0" fontId="22" fillId="0" borderId="20" xfId="0" applyFont="1" applyFill="1" applyBorder="1" applyAlignment="1">
      <alignment horizontal="left" vertical="center"/>
    </xf>
    <xf numFmtId="166" fontId="20" fillId="0" borderId="20" xfId="0" applyNumberFormat="1" applyFont="1" applyFill="1" applyBorder="1" applyAlignment="1">
      <alignment horizontal="center" vertical="center"/>
    </xf>
    <xf numFmtId="172" fontId="20" fillId="0" borderId="1" xfId="0" applyNumberFormat="1" applyFont="1" applyBorder="1" applyAlignment="1">
      <alignment horizontal="center" vertical="center"/>
    </xf>
    <xf numFmtId="0" fontId="20" fillId="0" borderId="10" xfId="0" applyFont="1" applyBorder="1" applyAlignment="1">
      <alignment vertical="center"/>
    </xf>
    <xf numFmtId="172" fontId="20" fillId="0" borderId="10" xfId="0" applyNumberFormat="1" applyFont="1" applyBorder="1" applyAlignment="1">
      <alignment horizontal="center" vertical="center"/>
    </xf>
    <xf numFmtId="0" fontId="20" fillId="0" borderId="0" xfId="0" applyFont="1" applyBorder="1"/>
    <xf numFmtId="0" fontId="31" fillId="0" borderId="1" xfId="0" applyFont="1" applyFill="1" applyBorder="1" applyAlignment="1">
      <alignment horizontal="center" vertical="center" wrapText="1"/>
    </xf>
    <xf numFmtId="0" fontId="32" fillId="0" borderId="1" xfId="0" applyFont="1" applyBorder="1" applyAlignment="1">
      <alignment vertical="center" wrapText="1"/>
    </xf>
    <xf numFmtId="0" fontId="33" fillId="0"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7" fontId="33" fillId="0" borderId="1" xfId="0" applyNumberFormat="1" applyFont="1" applyBorder="1" applyAlignment="1">
      <alignment horizontal="center" vertical="center" wrapText="1"/>
    </xf>
    <xf numFmtId="168" fontId="33" fillId="0" borderId="1" xfId="0" applyNumberFormat="1" applyFont="1" applyBorder="1" applyAlignment="1">
      <alignment horizontal="center" vertical="center" wrapText="1"/>
    </xf>
    <xf numFmtId="168"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34" fillId="0" borderId="0" xfId="0" applyFont="1"/>
    <xf numFmtId="0" fontId="35" fillId="0" borderId="1" xfId="0" applyFont="1" applyBorder="1" applyAlignment="1">
      <alignment vertical="center" wrapText="1"/>
    </xf>
    <xf numFmtId="4" fontId="35" fillId="0" borderId="1" xfId="0" applyNumberFormat="1" applyFont="1" applyBorder="1" applyAlignment="1">
      <alignment horizontal="center" vertical="center" wrapText="1"/>
    </xf>
    <xf numFmtId="0" fontId="10" fillId="4" borderId="17" xfId="1" applyFont="1" applyFill="1" applyBorder="1" applyAlignment="1">
      <alignment horizontal="left" vertical="top" wrapText="1"/>
    </xf>
    <xf numFmtId="0" fontId="10" fillId="4" borderId="0" xfId="1" applyFont="1" applyFill="1" applyBorder="1" applyAlignment="1">
      <alignment horizontal="left" vertical="top" wrapText="1"/>
    </xf>
    <xf numFmtId="0" fontId="1" fillId="0" borderId="0" xfId="0" applyFont="1" applyAlignment="1">
      <alignment horizontal="right"/>
    </xf>
    <xf numFmtId="0" fontId="1" fillId="0" borderId="0" xfId="0" applyFont="1" applyAlignment="1">
      <alignment horizontal="left" vertical="center"/>
    </xf>
    <xf numFmtId="0" fontId="3" fillId="0" borderId="0" xfId="1" applyFont="1" applyFill="1" applyAlignment="1">
      <alignment horizontal="left"/>
    </xf>
    <xf numFmtId="0" fontId="19" fillId="0" borderId="14"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3" borderId="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10" xfId="0" applyFont="1" applyFill="1" applyBorder="1" applyAlignment="1">
      <alignment horizontal="center" vertical="center"/>
    </xf>
    <xf numFmtId="0" fontId="18"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pplyProtection="1">
      <alignment horizontal="center" vertical="center" wrapText="1"/>
      <protection locked="0"/>
    </xf>
    <xf numFmtId="0" fontId="26" fillId="0" borderId="0" xfId="0" applyFont="1" applyAlignment="1">
      <alignment horizontal="left" vertical="center"/>
    </xf>
    <xf numFmtId="0" fontId="19" fillId="0" borderId="2" xfId="0" applyFont="1" applyBorder="1" applyAlignment="1">
      <alignment horizontal="center" vertical="center"/>
    </xf>
    <xf numFmtId="0" fontId="19" fillId="0" borderId="1" xfId="0" applyFont="1" applyFill="1" applyBorder="1" applyAlignment="1">
      <alignment horizontal="left" vertical="center" wrapText="1"/>
    </xf>
    <xf numFmtId="0" fontId="19" fillId="0" borderId="14"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1" xfId="0" applyFont="1" applyBorder="1" applyAlignment="1">
      <alignment horizontal="center"/>
    </xf>
  </cellXfs>
  <cellStyles count="4">
    <cellStyle name="Hyperlink" xfId="2" builtinId="8"/>
    <cellStyle name="Normal" xfId="0" builtinId="0"/>
    <cellStyle name="Normal 3" xfId="1" xr:uid="{00000000-0005-0000-0000-000002000000}"/>
    <cellStyle name="Stil 1"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view="pageBreakPreview" topLeftCell="A10" zoomScaleSheetLayoutView="100" workbookViewId="0">
      <selection activeCell="I20" sqref="I20"/>
    </sheetView>
  </sheetViews>
  <sheetFormatPr defaultColWidth="8.85546875" defaultRowHeight="15" x14ac:dyDescent="0.25"/>
  <cols>
    <col min="1" max="1" width="14.5703125" style="1" customWidth="1"/>
    <col min="2" max="2" width="11.5703125" style="1" customWidth="1"/>
    <col min="3" max="3" width="15.42578125" style="1" customWidth="1"/>
    <col min="4" max="4" width="30.85546875" style="1" customWidth="1"/>
    <col min="5" max="5" width="20.85546875" style="1" customWidth="1"/>
    <col min="6" max="6" width="14.5703125" style="1" customWidth="1"/>
    <col min="7" max="8" width="12.42578125" style="1" customWidth="1"/>
    <col min="9" max="9" width="11.140625" style="1" customWidth="1"/>
    <col min="10" max="10" width="11.5703125" style="1" customWidth="1"/>
    <col min="11" max="16384" width="8.85546875" style="1"/>
  </cols>
  <sheetData>
    <row r="1" spans="1:11" x14ac:dyDescent="0.25">
      <c r="A1" s="145"/>
      <c r="B1" s="145"/>
      <c r="C1" s="145"/>
      <c r="D1" s="145"/>
      <c r="E1" s="145"/>
      <c r="F1" s="145"/>
      <c r="G1" s="145"/>
      <c r="H1" s="145"/>
      <c r="I1" s="145"/>
    </row>
    <row r="2" spans="1:11" x14ac:dyDescent="0.25">
      <c r="A2" s="146" t="s">
        <v>57</v>
      </c>
      <c r="B2" s="146"/>
      <c r="C2" s="146"/>
      <c r="D2" s="146"/>
      <c r="E2" s="146"/>
    </row>
    <row r="3" spans="1:11" x14ac:dyDescent="0.25">
      <c r="A3" s="147" t="s">
        <v>14</v>
      </c>
      <c r="B3" s="147"/>
      <c r="C3" s="147"/>
    </row>
    <row r="4" spans="1:11" x14ac:dyDescent="0.25">
      <c r="A4" s="2" t="s">
        <v>0</v>
      </c>
      <c r="B4" s="2">
        <v>2020</v>
      </c>
    </row>
    <row r="5" spans="1:11" ht="49.15" customHeight="1" x14ac:dyDescent="0.25">
      <c r="A5" s="143" t="s">
        <v>38</v>
      </c>
      <c r="B5" s="144"/>
      <c r="C5" s="144"/>
      <c r="D5" s="144"/>
      <c r="E5" s="144"/>
      <c r="F5" s="144"/>
      <c r="G5" s="144"/>
      <c r="H5" s="144"/>
      <c r="I5" s="16"/>
    </row>
    <row r="6" spans="1:11" ht="32.25" customHeight="1" x14ac:dyDescent="0.25">
      <c r="A6" s="143" t="s">
        <v>39</v>
      </c>
      <c r="B6" s="144"/>
      <c r="C6" s="144"/>
      <c r="D6" s="144"/>
      <c r="E6" s="144"/>
      <c r="F6" s="144"/>
      <c r="G6" s="144"/>
      <c r="H6" s="144"/>
      <c r="I6" s="16"/>
      <c r="K6" s="4"/>
    </row>
    <row r="7" spans="1:11" ht="48" customHeight="1" x14ac:dyDescent="0.25">
      <c r="A7" s="143" t="s">
        <v>37</v>
      </c>
      <c r="B7" s="144"/>
      <c r="C7" s="144"/>
      <c r="D7" s="144"/>
      <c r="E7" s="144"/>
      <c r="F7" s="144"/>
      <c r="G7" s="144"/>
      <c r="H7" s="144"/>
      <c r="I7" s="16"/>
      <c r="K7" s="4"/>
    </row>
    <row r="8" spans="1:11" ht="19.149999999999999" customHeight="1" x14ac:dyDescent="0.25"/>
    <row r="9" spans="1:11" x14ac:dyDescent="0.25">
      <c r="B9" s="20" t="s">
        <v>319</v>
      </c>
      <c r="C9" s="5"/>
    </row>
    <row r="10" spans="1:11" x14ac:dyDescent="0.25">
      <c r="A10" s="6"/>
      <c r="B10" s="20" t="s">
        <v>320</v>
      </c>
    </row>
    <row r="11" spans="1:11" x14ac:dyDescent="0.25">
      <c r="A11" s="6"/>
      <c r="B11" s="7"/>
    </row>
    <row r="12" spans="1:11" x14ac:dyDescent="0.25">
      <c r="A12" s="20" t="s">
        <v>56</v>
      </c>
      <c r="B12"/>
    </row>
    <row r="13" spans="1:11" ht="15.75" x14ac:dyDescent="0.25">
      <c r="A13" s="21"/>
      <c r="B13"/>
    </row>
    <row r="14" spans="1:11" x14ac:dyDescent="0.25">
      <c r="A14" s="22" t="s">
        <v>42</v>
      </c>
      <c r="B14" s="22"/>
    </row>
    <row r="15" spans="1:11" x14ac:dyDescent="0.25">
      <c r="A15" s="22" t="s">
        <v>43</v>
      </c>
      <c r="B15" s="22" t="s">
        <v>248</v>
      </c>
    </row>
    <row r="16" spans="1:11" ht="30" x14ac:dyDescent="0.25">
      <c r="A16" s="22" t="s">
        <v>44</v>
      </c>
      <c r="B16" s="22">
        <v>8</v>
      </c>
    </row>
    <row r="17" spans="1:9" x14ac:dyDescent="0.25">
      <c r="A17" s="6"/>
      <c r="B17" s="3"/>
    </row>
    <row r="18" spans="1:9" ht="48" x14ac:dyDescent="0.25">
      <c r="A18" s="8" t="s">
        <v>49</v>
      </c>
      <c r="B18" s="8" t="s">
        <v>50</v>
      </c>
      <c r="C18" s="8" t="s">
        <v>45</v>
      </c>
      <c r="D18" s="8" t="s">
        <v>52</v>
      </c>
      <c r="E18" s="8" t="s">
        <v>46</v>
      </c>
      <c r="F18" s="24" t="s">
        <v>15</v>
      </c>
      <c r="G18" s="26" t="s">
        <v>53</v>
      </c>
      <c r="H18" s="26" t="s">
        <v>54</v>
      </c>
      <c r="I18" s="26" t="s">
        <v>55</v>
      </c>
    </row>
    <row r="19" spans="1:9" ht="78.75" x14ac:dyDescent="0.25">
      <c r="A19" s="19" t="s">
        <v>40</v>
      </c>
      <c r="B19" s="23" t="s">
        <v>47</v>
      </c>
      <c r="C19" s="19" t="s">
        <v>51</v>
      </c>
      <c r="D19" s="19" t="s">
        <v>48</v>
      </c>
      <c r="E19" s="19" t="s">
        <v>48</v>
      </c>
      <c r="F19" s="25" t="s">
        <v>41</v>
      </c>
      <c r="G19" s="25" t="s">
        <v>41</v>
      </c>
      <c r="H19" s="28"/>
      <c r="I19" s="19" t="s">
        <v>51</v>
      </c>
    </row>
    <row r="20" spans="1:9" s="42" customFormat="1" ht="63.75" x14ac:dyDescent="0.25">
      <c r="A20" s="10">
        <v>8</v>
      </c>
      <c r="B20" s="11" t="s">
        <v>249</v>
      </c>
      <c r="C20" s="47">
        <v>44075</v>
      </c>
      <c r="D20" s="12" t="s">
        <v>253</v>
      </c>
      <c r="E20" s="43" t="s">
        <v>250</v>
      </c>
      <c r="F20" s="45" t="s">
        <v>251</v>
      </c>
      <c r="G20" s="30" t="s">
        <v>252</v>
      </c>
      <c r="H20" s="44"/>
      <c r="I20" s="48">
        <v>44075</v>
      </c>
    </row>
    <row r="21" spans="1:9" x14ac:dyDescent="0.25">
      <c r="A21" s="10"/>
      <c r="B21" s="11"/>
      <c r="C21" s="10"/>
      <c r="D21" s="12"/>
      <c r="E21" s="13"/>
      <c r="F21" s="13"/>
      <c r="G21" s="27"/>
      <c r="H21" s="28"/>
      <c r="I21" s="27"/>
    </row>
    <row r="22" spans="1:9" x14ac:dyDescent="0.25">
      <c r="A22" s="10"/>
      <c r="B22" s="11"/>
      <c r="C22" s="10"/>
      <c r="D22" s="12"/>
      <c r="E22" s="13"/>
      <c r="F22" s="13"/>
      <c r="G22" s="27"/>
      <c r="H22" s="28"/>
      <c r="I22" s="27"/>
    </row>
    <row r="23" spans="1:9" x14ac:dyDescent="0.25">
      <c r="A23" s="8"/>
      <c r="B23" s="14"/>
      <c r="C23" s="8"/>
      <c r="D23" s="15"/>
      <c r="E23" s="13"/>
      <c r="F23" s="13"/>
      <c r="G23" s="27"/>
      <c r="H23" s="28"/>
      <c r="I23" s="27"/>
    </row>
    <row r="24" spans="1:9" x14ac:dyDescent="0.25">
      <c r="E24" s="9"/>
      <c r="F24" s="9"/>
      <c r="H24" s="4"/>
    </row>
  </sheetData>
  <mergeCells count="6">
    <mergeCell ref="A5:H5"/>
    <mergeCell ref="A6:H6"/>
    <mergeCell ref="A7:H7"/>
    <mergeCell ref="A1:I1"/>
    <mergeCell ref="A2:E2"/>
    <mergeCell ref="A3:C3"/>
  </mergeCells>
  <hyperlinks>
    <hyperlink ref="B10" location="'Achizitii directe .... (anul)'!A1" display="Achizitii directe .... (introduceti anul)" xr:uid="{00000000-0004-0000-0000-000000000000}"/>
    <hyperlink ref="B9" location="'PAAP .... (introduceti anul)'!A1" display="PAAP .... (introduceți anul)" xr:uid="{00000000-0004-0000-0000-000001000000}"/>
  </hyperlink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4"/>
  <sheetViews>
    <sheetView tabSelected="1" view="pageBreakPreview" topLeftCell="A58" zoomScaleNormal="85" zoomScaleSheetLayoutView="100" workbookViewId="0">
      <selection activeCell="A79" sqref="A79:F79"/>
    </sheetView>
  </sheetViews>
  <sheetFormatPr defaultColWidth="8.85546875" defaultRowHeight="15" x14ac:dyDescent="0.25"/>
  <cols>
    <col min="1" max="1" width="7.5703125" style="18" customWidth="1"/>
    <col min="2" max="2" width="35.7109375" style="1" customWidth="1"/>
    <col min="3" max="3" width="22.85546875" style="1" customWidth="1"/>
    <col min="4" max="4" width="19.42578125" style="1" customWidth="1"/>
    <col min="5" max="5" width="19.140625" style="1" customWidth="1"/>
    <col min="6" max="6" width="19.28515625" style="1" customWidth="1"/>
    <col min="7" max="7" width="23.5703125" style="1" customWidth="1"/>
    <col min="8" max="9" width="17.42578125" style="1" customWidth="1"/>
    <col min="10" max="10" width="23.7109375" style="1" customWidth="1"/>
    <col min="11" max="11" width="15.28515625" style="1" customWidth="1"/>
    <col min="12" max="13" width="18.140625" style="1" customWidth="1"/>
    <col min="14" max="14" width="14.7109375" style="1" bestFit="1" customWidth="1"/>
    <col min="15" max="15" width="36.7109375" style="1" customWidth="1"/>
    <col min="16" max="16" width="15.7109375" style="1" customWidth="1"/>
    <col min="17" max="17" width="18.28515625" style="1" bestFit="1" customWidth="1"/>
    <col min="18" max="16384" width="8.85546875" style="1"/>
  </cols>
  <sheetData>
    <row r="1" spans="1:17" s="40" customFormat="1" x14ac:dyDescent="0.25">
      <c r="A1" s="37" t="s">
        <v>243</v>
      </c>
      <c r="B1" s="38"/>
      <c r="C1" s="38"/>
      <c r="D1" s="39"/>
      <c r="H1" s="41"/>
    </row>
    <row r="2" spans="1:17" s="40" customFormat="1" x14ac:dyDescent="0.25">
      <c r="A2" s="37" t="s">
        <v>244</v>
      </c>
      <c r="B2" s="38"/>
      <c r="C2" s="38"/>
      <c r="D2" s="39"/>
      <c r="H2" s="41"/>
    </row>
    <row r="3" spans="1:17" s="40" customFormat="1" x14ac:dyDescent="0.25">
      <c r="A3" s="81"/>
      <c r="B3" s="82"/>
      <c r="C3" s="82"/>
      <c r="D3" s="83"/>
      <c r="E3" s="79"/>
      <c r="F3" s="79"/>
      <c r="G3" s="79"/>
      <c r="H3" s="84"/>
      <c r="I3" s="79"/>
      <c r="J3" s="79"/>
      <c r="K3" s="79"/>
      <c r="L3" s="85" t="s">
        <v>245</v>
      </c>
      <c r="M3" s="79"/>
    </row>
    <row r="4" spans="1:17" s="40" customFormat="1" x14ac:dyDescent="0.25">
      <c r="A4" s="81"/>
      <c r="B4" s="82"/>
      <c r="C4" s="82"/>
      <c r="D4" s="83"/>
      <c r="E4" s="79"/>
      <c r="F4" s="79"/>
      <c r="G4" s="79"/>
      <c r="H4" s="84"/>
      <c r="I4" s="79"/>
      <c r="J4" s="79"/>
      <c r="K4" s="79"/>
      <c r="L4" s="86" t="s">
        <v>246</v>
      </c>
      <c r="M4" s="79"/>
    </row>
    <row r="5" spans="1:17" s="40" customFormat="1" x14ac:dyDescent="0.25">
      <c r="A5" s="81"/>
      <c r="B5" s="82"/>
      <c r="C5" s="82"/>
      <c r="D5" s="83"/>
      <c r="E5" s="79"/>
      <c r="F5" s="79"/>
      <c r="G5" s="79"/>
      <c r="H5" s="84"/>
      <c r="I5" s="79"/>
      <c r="J5" s="79"/>
      <c r="K5" s="79"/>
      <c r="L5" s="85" t="s">
        <v>247</v>
      </c>
      <c r="M5" s="79"/>
    </row>
    <row r="6" spans="1:17" s="40" customFormat="1" x14ac:dyDescent="0.25">
      <c r="A6" s="81"/>
      <c r="B6" s="82"/>
      <c r="C6" s="82"/>
      <c r="D6" s="83"/>
      <c r="E6" s="79"/>
      <c r="F6" s="79"/>
      <c r="G6" s="79"/>
      <c r="H6" s="84"/>
      <c r="I6" s="79"/>
      <c r="J6" s="79"/>
      <c r="K6" s="79"/>
      <c r="L6" s="85"/>
      <c r="M6" s="79"/>
    </row>
    <row r="7" spans="1:17" s="40" customFormat="1" x14ac:dyDescent="0.25">
      <c r="A7" s="81"/>
      <c r="B7" s="82"/>
      <c r="C7" s="82"/>
      <c r="D7" s="83"/>
      <c r="E7" s="79"/>
      <c r="F7" s="79"/>
      <c r="G7" s="79"/>
      <c r="H7" s="84"/>
      <c r="I7" s="79"/>
      <c r="J7" s="79"/>
      <c r="K7" s="79"/>
      <c r="L7" s="85"/>
      <c r="M7" s="79"/>
    </row>
    <row r="8" spans="1:17" s="40" customFormat="1" x14ac:dyDescent="0.25">
      <c r="A8" s="81"/>
      <c r="B8" s="82"/>
      <c r="C8" s="82"/>
      <c r="D8" s="83"/>
      <c r="E8" s="79"/>
      <c r="F8" s="79"/>
      <c r="G8" s="79"/>
      <c r="H8" s="84"/>
      <c r="I8" s="79"/>
      <c r="J8" s="79"/>
      <c r="K8" s="79"/>
      <c r="L8" s="85"/>
      <c r="M8" s="79"/>
    </row>
    <row r="9" spans="1:17" ht="15.75" thickBot="1" x14ac:dyDescent="0.3">
      <c r="A9" s="157" t="s">
        <v>635</v>
      </c>
      <c r="B9" s="157"/>
      <c r="C9" s="157"/>
      <c r="D9" s="157"/>
      <c r="E9" s="157"/>
      <c r="F9" s="157"/>
      <c r="G9" s="157"/>
      <c r="H9" s="157"/>
      <c r="I9" s="157"/>
      <c r="J9" s="157"/>
      <c r="K9" s="157"/>
      <c r="L9" s="157"/>
      <c r="M9" s="157"/>
    </row>
    <row r="10" spans="1:17" ht="31.9" customHeight="1" thickTop="1" x14ac:dyDescent="0.25">
      <c r="A10" s="158" t="s">
        <v>1</v>
      </c>
      <c r="B10" s="151" t="s">
        <v>16</v>
      </c>
      <c r="C10" s="160" t="s">
        <v>17</v>
      </c>
      <c r="D10" s="162" t="s">
        <v>18</v>
      </c>
      <c r="E10" s="162" t="s">
        <v>3</v>
      </c>
      <c r="F10" s="162" t="s">
        <v>19</v>
      </c>
      <c r="G10" s="162"/>
      <c r="H10" s="164" t="s">
        <v>20</v>
      </c>
      <c r="I10" s="162" t="s">
        <v>21</v>
      </c>
      <c r="J10" s="162" t="s">
        <v>22</v>
      </c>
      <c r="K10" s="151" t="s">
        <v>4</v>
      </c>
      <c r="L10" s="153" t="s">
        <v>23</v>
      </c>
      <c r="M10" s="155" t="s">
        <v>24</v>
      </c>
    </row>
    <row r="11" spans="1:17" ht="55.9" customHeight="1" x14ac:dyDescent="0.25">
      <c r="A11" s="159"/>
      <c r="B11" s="152"/>
      <c r="C11" s="161"/>
      <c r="D11" s="163"/>
      <c r="E11" s="163"/>
      <c r="F11" s="87" t="s">
        <v>5</v>
      </c>
      <c r="G11" s="87" t="s">
        <v>6</v>
      </c>
      <c r="H11" s="165"/>
      <c r="I11" s="163"/>
      <c r="J11" s="163"/>
      <c r="K11" s="152"/>
      <c r="L11" s="154"/>
      <c r="M11" s="156"/>
      <c r="O11" s="17" t="s">
        <v>2</v>
      </c>
      <c r="P11" s="17" t="s">
        <v>3</v>
      </c>
      <c r="Q11" s="17" t="s">
        <v>4</v>
      </c>
    </row>
    <row r="12" spans="1:17" ht="276" x14ac:dyDescent="0.25">
      <c r="A12" s="55">
        <v>1</v>
      </c>
      <c r="B12" s="57" t="s">
        <v>68</v>
      </c>
      <c r="C12" s="67" t="s">
        <v>146</v>
      </c>
      <c r="D12" s="88" t="s">
        <v>29</v>
      </c>
      <c r="E12" s="88" t="s">
        <v>9</v>
      </c>
      <c r="F12" s="89">
        <v>10000</v>
      </c>
      <c r="G12" s="89">
        <f>(332400-G14)/1.19</f>
        <v>274327.731092437</v>
      </c>
      <c r="H12" s="90" t="s">
        <v>59</v>
      </c>
      <c r="I12" s="91" t="s">
        <v>62</v>
      </c>
      <c r="J12" s="92" t="s">
        <v>61</v>
      </c>
      <c r="K12" s="92" t="s">
        <v>8</v>
      </c>
      <c r="L12" s="92" t="s">
        <v>63</v>
      </c>
      <c r="M12" s="93">
        <v>2020</v>
      </c>
      <c r="O12" s="17"/>
      <c r="P12" s="17"/>
      <c r="Q12" s="17"/>
    </row>
    <row r="13" spans="1:17" x14ac:dyDescent="0.25">
      <c r="A13" s="148" t="s">
        <v>497</v>
      </c>
      <c r="B13" s="149"/>
      <c r="C13" s="149"/>
      <c r="D13" s="149"/>
      <c r="E13" s="150"/>
      <c r="F13" s="89"/>
      <c r="G13" s="95">
        <f>SUM(G11:G12)*1.19</f>
        <v>326450</v>
      </c>
      <c r="H13" s="90"/>
      <c r="I13" s="91"/>
      <c r="J13" s="92"/>
      <c r="K13" s="92"/>
      <c r="L13" s="92"/>
      <c r="M13" s="93"/>
      <c r="O13" s="17"/>
      <c r="P13" s="17" t="s">
        <v>7</v>
      </c>
      <c r="Q13" s="17" t="s">
        <v>8</v>
      </c>
    </row>
    <row r="14" spans="1:17" x14ac:dyDescent="0.25">
      <c r="A14" s="148" t="s">
        <v>498</v>
      </c>
      <c r="B14" s="149"/>
      <c r="C14" s="149"/>
      <c r="D14" s="149"/>
      <c r="E14" s="150"/>
      <c r="F14" s="89"/>
      <c r="G14" s="95">
        <f>'Anexa achizitii directe 2021'!D16</f>
        <v>5950</v>
      </c>
      <c r="H14" s="90"/>
      <c r="I14" s="91"/>
      <c r="J14" s="92"/>
      <c r="K14" s="92"/>
      <c r="L14" s="92"/>
      <c r="M14" s="93"/>
      <c r="N14" s="46"/>
      <c r="O14" s="17" t="s">
        <v>25</v>
      </c>
      <c r="P14" s="17" t="s">
        <v>9</v>
      </c>
      <c r="Q14" s="17" t="s">
        <v>10</v>
      </c>
    </row>
    <row r="15" spans="1:17" x14ac:dyDescent="0.25">
      <c r="A15" s="148" t="s">
        <v>499</v>
      </c>
      <c r="B15" s="149"/>
      <c r="C15" s="149"/>
      <c r="D15" s="149"/>
      <c r="E15" s="150"/>
      <c r="F15" s="89"/>
      <c r="G15" s="95">
        <f>SUM(G13:G14)</f>
        <v>332400</v>
      </c>
      <c r="H15" s="90"/>
      <c r="I15" s="91"/>
      <c r="J15" s="92"/>
      <c r="K15" s="92"/>
      <c r="L15" s="92"/>
      <c r="M15" s="93"/>
      <c r="O15" s="17" t="s">
        <v>26</v>
      </c>
      <c r="P15" s="17"/>
      <c r="Q15" s="17"/>
    </row>
    <row r="16" spans="1:17" ht="36" x14ac:dyDescent="0.25">
      <c r="A16" s="55">
        <v>2</v>
      </c>
      <c r="B16" s="57" t="s">
        <v>58</v>
      </c>
      <c r="C16" s="67" t="s">
        <v>100</v>
      </c>
      <c r="D16" s="88" t="s">
        <v>25</v>
      </c>
      <c r="E16" s="88" t="s">
        <v>9</v>
      </c>
      <c r="F16" s="89">
        <f>25000*12</f>
        <v>300000</v>
      </c>
      <c r="G16" s="89">
        <f>2100000+270694.193</f>
        <v>2370694.193</v>
      </c>
      <c r="H16" s="90" t="s">
        <v>59</v>
      </c>
      <c r="I16" s="91" t="s">
        <v>62</v>
      </c>
      <c r="J16" s="92" t="s">
        <v>61</v>
      </c>
      <c r="K16" s="92" t="s">
        <v>8</v>
      </c>
      <c r="L16" s="92" t="s">
        <v>63</v>
      </c>
      <c r="M16" s="93">
        <v>2021</v>
      </c>
      <c r="O16" s="17"/>
      <c r="P16" s="17"/>
      <c r="Q16" s="17"/>
    </row>
    <row r="17" spans="1:17" ht="24" x14ac:dyDescent="0.25">
      <c r="A17" s="55">
        <v>3</v>
      </c>
      <c r="B17" s="56" t="s">
        <v>64</v>
      </c>
      <c r="C17" s="67" t="s">
        <v>174</v>
      </c>
      <c r="D17" s="94"/>
      <c r="E17" s="88" t="s">
        <v>9</v>
      </c>
      <c r="F17" s="89">
        <f>250000/12*12</f>
        <v>250000</v>
      </c>
      <c r="G17" s="89">
        <f>2300000+270694.193</f>
        <v>2570694.193</v>
      </c>
      <c r="H17" s="90" t="s">
        <v>59</v>
      </c>
      <c r="I17" s="91" t="s">
        <v>62</v>
      </c>
      <c r="J17" s="92" t="s">
        <v>61</v>
      </c>
      <c r="K17" s="92" t="s">
        <v>8</v>
      </c>
      <c r="L17" s="92" t="s">
        <v>63</v>
      </c>
      <c r="M17" s="93">
        <v>2021</v>
      </c>
      <c r="O17" s="17"/>
      <c r="P17" s="17"/>
      <c r="Q17" s="17"/>
    </row>
    <row r="18" spans="1:17" x14ac:dyDescent="0.25">
      <c r="A18" s="148" t="s">
        <v>189</v>
      </c>
      <c r="B18" s="149"/>
      <c r="C18" s="149"/>
      <c r="D18" s="149"/>
      <c r="E18" s="150"/>
      <c r="F18" s="89"/>
      <c r="G18" s="95">
        <f>SUM(G16:G17)*1.19</f>
        <v>5880252.1793399993</v>
      </c>
      <c r="H18" s="90"/>
      <c r="I18" s="91"/>
      <c r="J18" s="92"/>
      <c r="K18" s="92"/>
      <c r="L18" s="92"/>
      <c r="M18" s="93"/>
      <c r="O18" s="17"/>
      <c r="P18" s="17" t="s">
        <v>7</v>
      </c>
      <c r="Q18" s="17" t="s">
        <v>8</v>
      </c>
    </row>
    <row r="19" spans="1:17" x14ac:dyDescent="0.25">
      <c r="A19" s="148" t="s">
        <v>201</v>
      </c>
      <c r="B19" s="149"/>
      <c r="C19" s="149"/>
      <c r="D19" s="149"/>
      <c r="E19" s="150"/>
      <c r="F19" s="89"/>
      <c r="G19" s="95">
        <f>0+'Anexa achizitii directe 2021'!D93</f>
        <v>1170105.818</v>
      </c>
      <c r="H19" s="90"/>
      <c r="I19" s="91"/>
      <c r="J19" s="92"/>
      <c r="K19" s="92"/>
      <c r="L19" s="92"/>
      <c r="M19" s="93"/>
      <c r="N19" s="46"/>
      <c r="O19" s="17" t="s">
        <v>25</v>
      </c>
      <c r="P19" s="17" t="s">
        <v>9</v>
      </c>
      <c r="Q19" s="17" t="s">
        <v>10</v>
      </c>
    </row>
    <row r="20" spans="1:17" x14ac:dyDescent="0.25">
      <c r="A20" s="148" t="s">
        <v>190</v>
      </c>
      <c r="B20" s="149"/>
      <c r="C20" s="149"/>
      <c r="D20" s="149"/>
      <c r="E20" s="150"/>
      <c r="F20" s="89"/>
      <c r="G20" s="95">
        <f>SUM(G18:G19)</f>
        <v>7050357.9973399993</v>
      </c>
      <c r="H20" s="90"/>
      <c r="I20" s="91"/>
      <c r="J20" s="92"/>
      <c r="K20" s="92"/>
      <c r="L20" s="92"/>
      <c r="M20" s="93"/>
      <c r="O20" s="17" t="s">
        <v>26</v>
      </c>
      <c r="P20" s="17"/>
      <c r="Q20" s="17"/>
    </row>
    <row r="21" spans="1:17" ht="24" x14ac:dyDescent="0.25">
      <c r="A21" s="55">
        <v>4</v>
      </c>
      <c r="B21" s="56" t="s">
        <v>175</v>
      </c>
      <c r="C21" s="67" t="s">
        <v>176</v>
      </c>
      <c r="D21" s="88" t="s">
        <v>25</v>
      </c>
      <c r="E21" s="88" t="s">
        <v>9</v>
      </c>
      <c r="F21" s="89">
        <f>1760208/48*1</f>
        <v>36671</v>
      </c>
      <c r="G21" s="89">
        <f>2921544/48*12</f>
        <v>730386</v>
      </c>
      <c r="H21" s="90" t="s">
        <v>59</v>
      </c>
      <c r="I21" s="91" t="s">
        <v>62</v>
      </c>
      <c r="J21" s="92" t="s">
        <v>61</v>
      </c>
      <c r="K21" s="80"/>
      <c r="L21" s="92" t="s">
        <v>63</v>
      </c>
      <c r="M21" s="93">
        <v>2021</v>
      </c>
      <c r="O21" s="17" t="s">
        <v>27</v>
      </c>
      <c r="P21" s="17"/>
      <c r="Q21" s="17"/>
    </row>
    <row r="22" spans="1:17" ht="24" x14ac:dyDescent="0.25">
      <c r="A22" s="55">
        <v>5</v>
      </c>
      <c r="B22" s="57" t="s">
        <v>183</v>
      </c>
      <c r="C22" s="65" t="s">
        <v>181</v>
      </c>
      <c r="D22" s="88" t="s">
        <v>30</v>
      </c>
      <c r="E22" s="88" t="s">
        <v>9</v>
      </c>
      <c r="F22" s="96">
        <f>30000/12</f>
        <v>2500</v>
      </c>
      <c r="G22" s="96">
        <f>30000</f>
        <v>30000</v>
      </c>
      <c r="H22" s="97" t="s">
        <v>59</v>
      </c>
      <c r="I22" s="77">
        <v>2019</v>
      </c>
      <c r="J22" s="98" t="s">
        <v>61</v>
      </c>
      <c r="K22" s="92" t="s">
        <v>10</v>
      </c>
      <c r="L22" s="92" t="s">
        <v>63</v>
      </c>
      <c r="M22" s="93">
        <v>2021</v>
      </c>
      <c r="O22" s="17" t="s">
        <v>28</v>
      </c>
      <c r="P22" s="17"/>
      <c r="Q22" s="17"/>
    </row>
    <row r="23" spans="1:17" ht="36" x14ac:dyDescent="0.25">
      <c r="A23" s="55">
        <v>6</v>
      </c>
      <c r="B23" s="57" t="s">
        <v>182</v>
      </c>
      <c r="C23" s="65" t="s">
        <v>184</v>
      </c>
      <c r="D23" s="88" t="s">
        <v>30</v>
      </c>
      <c r="E23" s="88" t="s">
        <v>9</v>
      </c>
      <c r="F23" s="96">
        <f>188387.09/12*2</f>
        <v>31397.848333333332</v>
      </c>
      <c r="G23" s="96">
        <f>(188387.09)/12*12</f>
        <v>188387.09</v>
      </c>
      <c r="H23" s="97" t="s">
        <v>59</v>
      </c>
      <c r="I23" s="77">
        <v>2019</v>
      </c>
      <c r="J23" s="98" t="s">
        <v>61</v>
      </c>
      <c r="K23" s="92" t="s">
        <v>10</v>
      </c>
      <c r="L23" s="92" t="s">
        <v>63</v>
      </c>
      <c r="M23" s="93">
        <v>2021</v>
      </c>
      <c r="O23" s="17" t="s">
        <v>11</v>
      </c>
      <c r="P23" s="17"/>
      <c r="Q23" s="17"/>
    </row>
    <row r="24" spans="1:17" ht="48" x14ac:dyDescent="0.25">
      <c r="A24" s="55">
        <v>7</v>
      </c>
      <c r="B24" s="57" t="s">
        <v>185</v>
      </c>
      <c r="C24" s="65" t="s">
        <v>186</v>
      </c>
      <c r="D24" s="88" t="s">
        <v>31</v>
      </c>
      <c r="E24" s="88" t="s">
        <v>7</v>
      </c>
      <c r="F24" s="96">
        <f>188387.09/12*2</f>
        <v>31397.848333333332</v>
      </c>
      <c r="G24" s="96">
        <f>740000/1.19+11194.34</f>
        <v>633043.07949579833</v>
      </c>
      <c r="H24" s="97" t="s">
        <v>59</v>
      </c>
      <c r="I24" s="99">
        <v>2020</v>
      </c>
      <c r="J24" s="98" t="s">
        <v>61</v>
      </c>
      <c r="K24" s="92" t="s">
        <v>10</v>
      </c>
      <c r="L24" s="92" t="s">
        <v>72</v>
      </c>
      <c r="M24" s="93">
        <v>2021</v>
      </c>
      <c r="O24" s="17" t="s">
        <v>12</v>
      </c>
      <c r="P24" s="17"/>
      <c r="Q24" s="17"/>
    </row>
    <row r="25" spans="1:17" ht="36" x14ac:dyDescent="0.25">
      <c r="A25" s="55">
        <v>8</v>
      </c>
      <c r="B25" s="57" t="s">
        <v>187</v>
      </c>
      <c r="C25" s="65" t="s">
        <v>188</v>
      </c>
      <c r="D25" s="88" t="s">
        <v>25</v>
      </c>
      <c r="E25" s="88" t="s">
        <v>9</v>
      </c>
      <c r="F25" s="96">
        <f>3052800/48*6</f>
        <v>381600</v>
      </c>
      <c r="G25" s="100">
        <f>604016.08</f>
        <v>604016.07999999996</v>
      </c>
      <c r="H25" s="97" t="s">
        <v>59</v>
      </c>
      <c r="I25" s="99">
        <v>2020</v>
      </c>
      <c r="J25" s="98" t="s">
        <v>61</v>
      </c>
      <c r="K25" s="92" t="s">
        <v>8</v>
      </c>
      <c r="L25" s="92" t="s">
        <v>63</v>
      </c>
      <c r="M25" s="93">
        <v>2021</v>
      </c>
      <c r="O25" s="17" t="s">
        <v>29</v>
      </c>
      <c r="P25" s="17"/>
      <c r="Q25" s="17"/>
    </row>
    <row r="26" spans="1:17" ht="48" x14ac:dyDescent="0.25">
      <c r="A26" s="55">
        <v>9</v>
      </c>
      <c r="B26" s="57" t="s">
        <v>193</v>
      </c>
      <c r="C26" s="65" t="s">
        <v>194</v>
      </c>
      <c r="D26" s="88" t="s">
        <v>31</v>
      </c>
      <c r="E26" s="88" t="s">
        <v>9</v>
      </c>
      <c r="F26" s="96">
        <v>84221.73</v>
      </c>
      <c r="G26" s="96">
        <f>70000+5905.848</f>
        <v>75905.847999999998</v>
      </c>
      <c r="H26" s="97" t="s">
        <v>59</v>
      </c>
      <c r="I26" s="99">
        <v>2017</v>
      </c>
      <c r="J26" s="98" t="s">
        <v>195</v>
      </c>
      <c r="K26" s="92" t="s">
        <v>10</v>
      </c>
      <c r="L26" s="92" t="s">
        <v>63</v>
      </c>
      <c r="M26" s="93">
        <v>2021</v>
      </c>
      <c r="O26" s="17" t="s">
        <v>30</v>
      </c>
      <c r="P26" s="17"/>
      <c r="Q26" s="17"/>
    </row>
    <row r="27" spans="1:17" ht="48" x14ac:dyDescent="0.25">
      <c r="A27" s="55">
        <v>10</v>
      </c>
      <c r="B27" s="65" t="s">
        <v>114</v>
      </c>
      <c r="C27" s="65" t="s">
        <v>130</v>
      </c>
      <c r="D27" s="88" t="s">
        <v>29</v>
      </c>
      <c r="E27" s="88" t="s">
        <v>9</v>
      </c>
      <c r="F27" s="96">
        <v>50000</v>
      </c>
      <c r="G27" s="96">
        <f>648000/24*9</f>
        <v>243000</v>
      </c>
      <c r="H27" s="97" t="s">
        <v>59</v>
      </c>
      <c r="I27" s="99">
        <v>2017</v>
      </c>
      <c r="J27" s="98" t="s">
        <v>195</v>
      </c>
      <c r="K27" s="92" t="s">
        <v>10</v>
      </c>
      <c r="L27" s="92" t="s">
        <v>63</v>
      </c>
      <c r="M27" s="93">
        <v>2021</v>
      </c>
      <c r="O27" s="17" t="s">
        <v>30</v>
      </c>
      <c r="P27" s="17"/>
      <c r="Q27" s="17"/>
    </row>
    <row r="28" spans="1:17" ht="18.75" customHeight="1" x14ac:dyDescent="0.25">
      <c r="A28" s="148" t="s">
        <v>191</v>
      </c>
      <c r="B28" s="149"/>
      <c r="C28" s="149"/>
      <c r="D28" s="149"/>
      <c r="E28" s="150"/>
      <c r="F28" s="89"/>
      <c r="G28" s="95">
        <f>SUM(G21:G27)*1.19</f>
        <v>2980638.3360199993</v>
      </c>
      <c r="H28" s="90"/>
      <c r="I28" s="91"/>
      <c r="J28" s="92"/>
      <c r="K28" s="92"/>
      <c r="L28" s="92"/>
      <c r="M28" s="93"/>
      <c r="O28" s="17" t="s">
        <v>31</v>
      </c>
      <c r="P28" s="17"/>
      <c r="Q28" s="17"/>
    </row>
    <row r="29" spans="1:17" x14ac:dyDescent="0.25">
      <c r="A29" s="148" t="s">
        <v>213</v>
      </c>
      <c r="B29" s="149"/>
      <c r="C29" s="149"/>
      <c r="D29" s="149"/>
      <c r="E29" s="150"/>
      <c r="F29" s="89"/>
      <c r="G29" s="95">
        <f>0+'Anexa achizitii directe 2021'!D119</f>
        <v>706606.67279999994</v>
      </c>
      <c r="H29" s="90"/>
      <c r="I29" s="91"/>
      <c r="J29" s="92"/>
      <c r="K29" s="92"/>
      <c r="L29" s="92"/>
      <c r="M29" s="93"/>
    </row>
    <row r="30" spans="1:17" x14ac:dyDescent="0.25">
      <c r="A30" s="148" t="s">
        <v>192</v>
      </c>
      <c r="B30" s="149"/>
      <c r="C30" s="149"/>
      <c r="D30" s="149"/>
      <c r="E30" s="150"/>
      <c r="F30" s="89"/>
      <c r="G30" s="95">
        <f>SUM(G28:G29)-0.01</f>
        <v>3687244.9988199994</v>
      </c>
      <c r="H30" s="90"/>
      <c r="I30" s="91"/>
      <c r="J30" s="92"/>
      <c r="K30" s="92"/>
      <c r="L30" s="92"/>
      <c r="M30" s="93"/>
    </row>
    <row r="31" spans="1:17" ht="48" x14ac:dyDescent="0.25">
      <c r="A31" s="101">
        <v>11</v>
      </c>
      <c r="B31" s="57" t="s">
        <v>193</v>
      </c>
      <c r="C31" s="65" t="s">
        <v>194</v>
      </c>
      <c r="D31" s="88" t="s">
        <v>30</v>
      </c>
      <c r="E31" s="88" t="s">
        <v>7</v>
      </c>
      <c r="F31" s="96">
        <f>686501</f>
        <v>686501</v>
      </c>
      <c r="G31" s="96">
        <v>720000</v>
      </c>
      <c r="H31" s="97" t="s">
        <v>59</v>
      </c>
      <c r="I31" s="99">
        <v>2020</v>
      </c>
      <c r="J31" s="98" t="s">
        <v>195</v>
      </c>
      <c r="K31" s="92" t="s">
        <v>10</v>
      </c>
      <c r="L31" s="92" t="s">
        <v>63</v>
      </c>
      <c r="M31" s="93">
        <v>2021</v>
      </c>
    </row>
    <row r="32" spans="1:17" x14ac:dyDescent="0.25">
      <c r="A32" s="148" t="s">
        <v>196</v>
      </c>
      <c r="B32" s="149"/>
      <c r="C32" s="149"/>
      <c r="D32" s="149"/>
      <c r="E32" s="150"/>
      <c r="F32" s="89"/>
      <c r="G32" s="95">
        <f>SUM(G31)</f>
        <v>720000</v>
      </c>
      <c r="H32" s="90"/>
      <c r="I32" s="91"/>
      <c r="J32" s="92"/>
      <c r="K32" s="92"/>
      <c r="L32" s="92"/>
      <c r="M32" s="93"/>
    </row>
    <row r="33" spans="1:13" x14ac:dyDescent="0.25">
      <c r="A33" s="148" t="s">
        <v>197</v>
      </c>
      <c r="B33" s="149"/>
      <c r="C33" s="149"/>
      <c r="D33" s="149"/>
      <c r="E33" s="150"/>
      <c r="F33" s="89"/>
      <c r="G33" s="95">
        <f>SUM(G32)</f>
        <v>720000</v>
      </c>
      <c r="H33" s="90"/>
      <c r="I33" s="91"/>
      <c r="J33" s="92"/>
      <c r="K33" s="92"/>
      <c r="L33" s="92"/>
      <c r="M33" s="93"/>
    </row>
    <row r="34" spans="1:13" ht="24" x14ac:dyDescent="0.25">
      <c r="A34" s="55">
        <v>12</v>
      </c>
      <c r="B34" s="57" t="s">
        <v>179</v>
      </c>
      <c r="C34" s="57" t="s">
        <v>180</v>
      </c>
      <c r="D34" s="88" t="s">
        <v>25</v>
      </c>
      <c r="E34" s="88" t="s">
        <v>9</v>
      </c>
      <c r="F34" s="89">
        <f>3455034/36*3</f>
        <v>287919.5</v>
      </c>
      <c r="G34" s="89">
        <f>723300</f>
        <v>723300</v>
      </c>
      <c r="H34" s="90" t="s">
        <v>59</v>
      </c>
      <c r="I34" s="91" t="s">
        <v>62</v>
      </c>
      <c r="J34" s="92" t="s">
        <v>61</v>
      </c>
      <c r="K34" s="92"/>
      <c r="L34" s="91" t="s">
        <v>139</v>
      </c>
      <c r="M34" s="93">
        <v>2021</v>
      </c>
    </row>
    <row r="35" spans="1:13" s="140" customFormat="1" ht="24" x14ac:dyDescent="0.25">
      <c r="A35" s="132">
        <v>13</v>
      </c>
      <c r="B35" s="133" t="s">
        <v>198</v>
      </c>
      <c r="C35" s="133" t="s">
        <v>180</v>
      </c>
      <c r="D35" s="134" t="s">
        <v>25</v>
      </c>
      <c r="E35" s="134" t="s">
        <v>9</v>
      </c>
      <c r="F35" s="135">
        <v>5000</v>
      </c>
      <c r="G35" s="135">
        <v>54600</v>
      </c>
      <c r="H35" s="136" t="s">
        <v>59</v>
      </c>
      <c r="I35" s="137" t="s">
        <v>62</v>
      </c>
      <c r="J35" s="138" t="s">
        <v>61</v>
      </c>
      <c r="K35" s="138"/>
      <c r="L35" s="137" t="s">
        <v>139</v>
      </c>
      <c r="M35" s="139">
        <v>2021</v>
      </c>
    </row>
    <row r="36" spans="1:13" ht="24" x14ac:dyDescent="0.25">
      <c r="A36" s="55">
        <v>14</v>
      </c>
      <c r="B36" s="57" t="s">
        <v>502</v>
      </c>
      <c r="C36" s="57" t="s">
        <v>180</v>
      </c>
      <c r="D36" s="88" t="s">
        <v>25</v>
      </c>
      <c r="E36" s="88" t="s">
        <v>9</v>
      </c>
      <c r="F36" s="89">
        <v>1000</v>
      </c>
      <c r="G36" s="89">
        <f>100366+336002.49+114679</f>
        <v>551047.49</v>
      </c>
      <c r="H36" s="90" t="s">
        <v>59</v>
      </c>
      <c r="I36" s="91" t="s">
        <v>62</v>
      </c>
      <c r="J36" s="91" t="s">
        <v>62</v>
      </c>
      <c r="K36" s="92"/>
      <c r="L36" s="91" t="s">
        <v>139</v>
      </c>
      <c r="M36" s="93">
        <v>2021</v>
      </c>
    </row>
    <row r="37" spans="1:13" ht="24" x14ac:dyDescent="0.25">
      <c r="A37" s="55">
        <v>15</v>
      </c>
      <c r="B37" s="57" t="s">
        <v>277</v>
      </c>
      <c r="C37" s="57" t="s">
        <v>180</v>
      </c>
      <c r="D37" s="88" t="s">
        <v>25</v>
      </c>
      <c r="E37" s="88" t="s">
        <v>9</v>
      </c>
      <c r="F37" s="89"/>
      <c r="G37" s="89">
        <v>1918974.92</v>
      </c>
      <c r="H37" s="90" t="s">
        <v>59</v>
      </c>
      <c r="I37" s="91" t="s">
        <v>62</v>
      </c>
      <c r="J37" s="92" t="s">
        <v>61</v>
      </c>
      <c r="K37" s="92"/>
      <c r="L37" s="91" t="s">
        <v>139</v>
      </c>
      <c r="M37" s="93">
        <v>2021</v>
      </c>
    </row>
    <row r="38" spans="1:13" ht="24" x14ac:dyDescent="0.25">
      <c r="A38" s="55">
        <v>16</v>
      </c>
      <c r="B38" s="57" t="s">
        <v>629</v>
      </c>
      <c r="C38" s="57" t="s">
        <v>180</v>
      </c>
      <c r="D38" s="88" t="s">
        <v>25</v>
      </c>
      <c r="E38" s="88" t="s">
        <v>9</v>
      </c>
      <c r="F38" s="89"/>
      <c r="G38" s="89">
        <f>472900+284289.908+34862.385+202455.389</f>
        <v>994507.68200000003</v>
      </c>
      <c r="H38" s="90" t="s">
        <v>59</v>
      </c>
      <c r="I38" s="91" t="s">
        <v>62</v>
      </c>
      <c r="J38" s="92" t="s">
        <v>61</v>
      </c>
      <c r="K38" s="92"/>
      <c r="L38" s="91" t="s">
        <v>139</v>
      </c>
      <c r="M38" s="93">
        <v>2021</v>
      </c>
    </row>
    <row r="39" spans="1:13" x14ac:dyDescent="0.25">
      <c r="A39" s="148" t="s">
        <v>199</v>
      </c>
      <c r="B39" s="149"/>
      <c r="C39" s="149"/>
      <c r="D39" s="149"/>
      <c r="E39" s="150"/>
      <c r="F39" s="89"/>
      <c r="G39" s="95">
        <f>SUM(G34:G38)*1.09</f>
        <v>4624248.8002800001</v>
      </c>
      <c r="H39" s="90"/>
      <c r="I39" s="91"/>
      <c r="J39" s="92"/>
      <c r="K39" s="92"/>
      <c r="L39" s="92"/>
      <c r="M39" s="93"/>
    </row>
    <row r="40" spans="1:13" x14ac:dyDescent="0.25">
      <c r="A40" s="148" t="s">
        <v>212</v>
      </c>
      <c r="B40" s="149"/>
      <c r="C40" s="149"/>
      <c r="D40" s="149"/>
      <c r="E40" s="150"/>
      <c r="F40" s="89"/>
      <c r="G40" s="95">
        <f>0+'Anexa achizitii directe 2021'!D184</f>
        <v>263697.2145</v>
      </c>
      <c r="H40" s="90"/>
      <c r="I40" s="91"/>
      <c r="J40" s="92"/>
      <c r="K40" s="92"/>
      <c r="L40" s="92"/>
      <c r="M40" s="93"/>
    </row>
    <row r="41" spans="1:13" x14ac:dyDescent="0.25">
      <c r="A41" s="148" t="s">
        <v>200</v>
      </c>
      <c r="B41" s="149"/>
      <c r="C41" s="149"/>
      <c r="D41" s="149"/>
      <c r="E41" s="150"/>
      <c r="F41" s="89"/>
      <c r="G41" s="95">
        <f>SUM(G39:G40)-0.01</f>
        <v>4887946.0047800001</v>
      </c>
      <c r="H41" s="90"/>
      <c r="I41" s="91"/>
      <c r="J41" s="92"/>
      <c r="K41" s="92"/>
      <c r="L41" s="92"/>
      <c r="M41" s="93"/>
    </row>
    <row r="42" spans="1:13" ht="36" x14ac:dyDescent="0.25">
      <c r="A42" s="55">
        <v>17</v>
      </c>
      <c r="B42" s="57" t="s">
        <v>501</v>
      </c>
      <c r="C42" s="65" t="s">
        <v>142</v>
      </c>
      <c r="D42" s="88" t="s">
        <v>25</v>
      </c>
      <c r="E42" s="88" t="s">
        <v>9</v>
      </c>
      <c r="F42" s="89">
        <f>500364/36</f>
        <v>13899</v>
      </c>
      <c r="G42" s="89">
        <f>1728576/36*11</f>
        <v>528176</v>
      </c>
      <c r="H42" s="90" t="s">
        <v>59</v>
      </c>
      <c r="I42" s="91" t="s">
        <v>62</v>
      </c>
      <c r="J42" s="92" t="s">
        <v>61</v>
      </c>
      <c r="K42" s="92"/>
      <c r="L42" s="92" t="s">
        <v>63</v>
      </c>
      <c r="M42" s="93">
        <v>2021</v>
      </c>
    </row>
    <row r="43" spans="1:13" ht="24" x14ac:dyDescent="0.25">
      <c r="A43" s="55">
        <v>18</v>
      </c>
      <c r="B43" s="57" t="s">
        <v>290</v>
      </c>
      <c r="C43" s="65" t="s">
        <v>142</v>
      </c>
      <c r="D43" s="88" t="s">
        <v>29</v>
      </c>
      <c r="E43" s="88" t="s">
        <v>9</v>
      </c>
      <c r="F43" s="89">
        <f>76097.4/12</f>
        <v>6341.45</v>
      </c>
      <c r="G43" s="89">
        <f>107377</f>
        <v>107377</v>
      </c>
      <c r="H43" s="90" t="s">
        <v>59</v>
      </c>
      <c r="I43" s="91" t="s">
        <v>62</v>
      </c>
      <c r="J43" s="92" t="s">
        <v>61</v>
      </c>
      <c r="K43" s="92"/>
      <c r="L43" s="92" t="s">
        <v>63</v>
      </c>
      <c r="M43" s="93">
        <v>2021</v>
      </c>
    </row>
    <row r="44" spans="1:13" ht="24" x14ac:dyDescent="0.25">
      <c r="A44" s="55">
        <v>19</v>
      </c>
      <c r="B44" s="57" t="s">
        <v>278</v>
      </c>
      <c r="C44" s="65" t="s">
        <v>142</v>
      </c>
      <c r="D44" s="88" t="s">
        <v>25</v>
      </c>
      <c r="E44" s="88" t="s">
        <v>7</v>
      </c>
      <c r="F44" s="89">
        <v>78000</v>
      </c>
      <c r="G44" s="89">
        <f>31132.487</f>
        <v>31132.487000000001</v>
      </c>
      <c r="H44" s="90" t="s">
        <v>59</v>
      </c>
      <c r="I44" s="91" t="s">
        <v>61</v>
      </c>
      <c r="J44" s="92" t="s">
        <v>61</v>
      </c>
      <c r="K44" s="92"/>
      <c r="L44" s="92" t="s">
        <v>63</v>
      </c>
      <c r="M44" s="93">
        <v>2021</v>
      </c>
    </row>
    <row r="45" spans="1:13" ht="24" x14ac:dyDescent="0.25">
      <c r="A45" s="55">
        <v>20</v>
      </c>
      <c r="B45" s="57" t="s">
        <v>279</v>
      </c>
      <c r="C45" s="65" t="s">
        <v>142</v>
      </c>
      <c r="D45" s="88" t="s">
        <v>25</v>
      </c>
      <c r="E45" s="88" t="s">
        <v>7</v>
      </c>
      <c r="F45" s="89">
        <v>78000</v>
      </c>
      <c r="G45" s="89">
        <f>552682.72/12*6</f>
        <v>276341.36</v>
      </c>
      <c r="H45" s="90" t="s">
        <v>59</v>
      </c>
      <c r="I45" s="91" t="s">
        <v>61</v>
      </c>
      <c r="J45" s="92" t="s">
        <v>61</v>
      </c>
      <c r="K45" s="92"/>
      <c r="L45" s="92" t="s">
        <v>63</v>
      </c>
      <c r="M45" s="93">
        <v>2021</v>
      </c>
    </row>
    <row r="46" spans="1:13" ht="36" x14ac:dyDescent="0.25">
      <c r="A46" s="55">
        <v>21</v>
      </c>
      <c r="B46" s="57" t="s">
        <v>275</v>
      </c>
      <c r="C46" s="65" t="s">
        <v>276</v>
      </c>
      <c r="D46" s="88" t="s">
        <v>25</v>
      </c>
      <c r="E46" s="88" t="s">
        <v>9</v>
      </c>
      <c r="F46" s="89">
        <v>4568.3</v>
      </c>
      <c r="G46" s="89">
        <f>4568.3+34732.55+113709.68+13047+946.35+24827.6+5218.8</f>
        <v>197050.28</v>
      </c>
      <c r="H46" s="90" t="s">
        <v>59</v>
      </c>
      <c r="I46" s="91" t="s">
        <v>61</v>
      </c>
      <c r="J46" s="92" t="s">
        <v>61</v>
      </c>
      <c r="K46" s="92"/>
      <c r="L46" s="92" t="s">
        <v>63</v>
      </c>
      <c r="M46" s="93">
        <v>2021</v>
      </c>
    </row>
    <row r="47" spans="1:13" ht="24" x14ac:dyDescent="0.25">
      <c r="A47" s="55">
        <v>22</v>
      </c>
      <c r="B47" s="57" t="s">
        <v>308</v>
      </c>
      <c r="C47" s="65" t="s">
        <v>142</v>
      </c>
      <c r="D47" s="88" t="s">
        <v>29</v>
      </c>
      <c r="E47" s="88" t="s">
        <v>9</v>
      </c>
      <c r="F47" s="89">
        <v>126186</v>
      </c>
      <c r="G47" s="89">
        <f>648678/48*9</f>
        <v>121627.125</v>
      </c>
      <c r="H47" s="90" t="s">
        <v>59</v>
      </c>
      <c r="I47" s="91" t="s">
        <v>61</v>
      </c>
      <c r="J47" s="92" t="s">
        <v>61</v>
      </c>
      <c r="K47" s="92"/>
      <c r="L47" s="92" t="s">
        <v>63</v>
      </c>
      <c r="M47" s="93">
        <v>2021</v>
      </c>
    </row>
    <row r="48" spans="1:13" ht="24" x14ac:dyDescent="0.25">
      <c r="A48" s="55">
        <v>23</v>
      </c>
      <c r="B48" s="57" t="s">
        <v>309</v>
      </c>
      <c r="C48" s="65" t="s">
        <v>142</v>
      </c>
      <c r="D48" s="88" t="s">
        <v>29</v>
      </c>
      <c r="E48" s="88" t="s">
        <v>9</v>
      </c>
      <c r="F48" s="89">
        <v>121776.9</v>
      </c>
      <c r="G48" s="89">
        <f>635119.3/48*12</f>
        <v>158779.82500000001</v>
      </c>
      <c r="H48" s="90" t="s">
        <v>59</v>
      </c>
      <c r="I48" s="91" t="s">
        <v>61</v>
      </c>
      <c r="J48" s="92" t="s">
        <v>61</v>
      </c>
      <c r="K48" s="92"/>
      <c r="L48" s="92" t="s">
        <v>63</v>
      </c>
      <c r="M48" s="93">
        <v>2021</v>
      </c>
    </row>
    <row r="49" spans="1:13" ht="36" x14ac:dyDescent="0.25">
      <c r="A49" s="55">
        <v>24</v>
      </c>
      <c r="B49" s="57" t="s">
        <v>491</v>
      </c>
      <c r="C49" s="65" t="s">
        <v>142</v>
      </c>
      <c r="D49" s="88" t="s">
        <v>29</v>
      </c>
      <c r="E49" s="88" t="s">
        <v>9</v>
      </c>
      <c r="F49" s="89">
        <v>121776.9</v>
      </c>
      <c r="G49" s="89">
        <f>641262/2</f>
        <v>320631</v>
      </c>
      <c r="H49" s="90" t="s">
        <v>59</v>
      </c>
      <c r="I49" s="91" t="s">
        <v>61</v>
      </c>
      <c r="J49" s="92" t="s">
        <v>61</v>
      </c>
      <c r="K49" s="92"/>
      <c r="L49" s="92" t="s">
        <v>63</v>
      </c>
      <c r="M49" s="93">
        <v>2021</v>
      </c>
    </row>
    <row r="50" spans="1:13" ht="24" x14ac:dyDescent="0.25">
      <c r="A50" s="55">
        <v>25</v>
      </c>
      <c r="B50" s="57" t="s">
        <v>307</v>
      </c>
      <c r="C50" s="65" t="s">
        <v>141</v>
      </c>
      <c r="D50" s="88" t="s">
        <v>29</v>
      </c>
      <c r="E50" s="88" t="s">
        <v>9</v>
      </c>
      <c r="F50" s="89">
        <v>22780</v>
      </c>
      <c r="G50" s="89">
        <f>236664/12*5</f>
        <v>98610</v>
      </c>
      <c r="H50" s="90" t="s">
        <v>59</v>
      </c>
      <c r="I50" s="91" t="s">
        <v>61</v>
      </c>
      <c r="J50" s="92" t="s">
        <v>61</v>
      </c>
      <c r="K50" s="92"/>
      <c r="L50" s="92" t="s">
        <v>63</v>
      </c>
      <c r="M50" s="93">
        <v>2021</v>
      </c>
    </row>
    <row r="51" spans="1:13" ht="24" x14ac:dyDescent="0.25">
      <c r="A51" s="55">
        <v>26</v>
      </c>
      <c r="B51" s="57" t="s">
        <v>307</v>
      </c>
      <c r="C51" s="65" t="s">
        <v>141</v>
      </c>
      <c r="D51" s="88" t="s">
        <v>25</v>
      </c>
      <c r="E51" s="88" t="s">
        <v>9</v>
      </c>
      <c r="F51" s="89">
        <v>22780</v>
      </c>
      <c r="G51" s="89">
        <v>271600</v>
      </c>
      <c r="H51" s="90" t="s">
        <v>59</v>
      </c>
      <c r="I51" s="91" t="s">
        <v>61</v>
      </c>
      <c r="J51" s="92" t="s">
        <v>61</v>
      </c>
      <c r="K51" s="92"/>
      <c r="L51" s="92" t="s">
        <v>63</v>
      </c>
      <c r="M51" s="93">
        <v>2021</v>
      </c>
    </row>
    <row r="52" spans="1:13" ht="24" x14ac:dyDescent="0.25">
      <c r="A52" s="55">
        <v>27</v>
      </c>
      <c r="B52" s="57" t="s">
        <v>321</v>
      </c>
      <c r="C52" s="65" t="s">
        <v>141</v>
      </c>
      <c r="D52" s="88" t="s">
        <v>25</v>
      </c>
      <c r="E52" s="88" t="s">
        <v>9</v>
      </c>
      <c r="F52" s="89"/>
      <c r="G52" s="89">
        <f>1796483.19/12*7+2518.61</f>
        <v>1050467.1375</v>
      </c>
      <c r="H52" s="90" t="s">
        <v>59</v>
      </c>
      <c r="I52" s="91" t="s">
        <v>61</v>
      </c>
      <c r="J52" s="92" t="s">
        <v>61</v>
      </c>
      <c r="K52" s="92"/>
      <c r="L52" s="92" t="s">
        <v>63</v>
      </c>
      <c r="M52" s="93">
        <v>2021</v>
      </c>
    </row>
    <row r="53" spans="1:13" ht="24" x14ac:dyDescent="0.25">
      <c r="A53" s="94">
        <v>28</v>
      </c>
      <c r="B53" s="57" t="s">
        <v>321</v>
      </c>
      <c r="C53" s="65" t="s">
        <v>141</v>
      </c>
      <c r="D53" s="88" t="s">
        <v>30</v>
      </c>
      <c r="E53" s="88" t="s">
        <v>7</v>
      </c>
      <c r="F53" s="89"/>
      <c r="G53" s="89">
        <v>368730</v>
      </c>
      <c r="H53" s="90" t="s">
        <v>59</v>
      </c>
      <c r="I53" s="91" t="s">
        <v>61</v>
      </c>
      <c r="J53" s="92" t="s">
        <v>61</v>
      </c>
      <c r="K53" s="92"/>
      <c r="L53" s="92" t="s">
        <v>63</v>
      </c>
      <c r="M53" s="93">
        <v>2021</v>
      </c>
    </row>
    <row r="54" spans="1:13" x14ac:dyDescent="0.25">
      <c r="A54" s="148" t="s">
        <v>202</v>
      </c>
      <c r="B54" s="149"/>
      <c r="C54" s="149"/>
      <c r="D54" s="149"/>
      <c r="E54" s="150"/>
      <c r="F54" s="89"/>
      <c r="G54" s="95">
        <f>SUM(G42:G53)*1.19</f>
        <v>4201321.4352549994</v>
      </c>
      <c r="H54" s="90"/>
      <c r="I54" s="91"/>
      <c r="J54" s="92"/>
      <c r="K54" s="92"/>
      <c r="L54" s="92"/>
      <c r="M54" s="93"/>
    </row>
    <row r="55" spans="1:13" x14ac:dyDescent="0.25">
      <c r="A55" s="148" t="s">
        <v>211</v>
      </c>
      <c r="B55" s="149"/>
      <c r="C55" s="149"/>
      <c r="D55" s="149"/>
      <c r="E55" s="150"/>
      <c r="F55" s="89"/>
      <c r="G55" s="95">
        <f>0+'Anexa achizitii directe 2021'!D234</f>
        <v>505064.56</v>
      </c>
      <c r="H55" s="90"/>
      <c r="I55" s="91"/>
      <c r="J55" s="92"/>
      <c r="K55" s="92"/>
      <c r="L55" s="92"/>
      <c r="M55" s="93"/>
    </row>
    <row r="56" spans="1:13" x14ac:dyDescent="0.25">
      <c r="A56" s="148" t="s">
        <v>203</v>
      </c>
      <c r="B56" s="149"/>
      <c r="C56" s="149"/>
      <c r="D56" s="149"/>
      <c r="E56" s="150"/>
      <c r="F56" s="89"/>
      <c r="G56" s="95">
        <f>SUM(G54:G55)</f>
        <v>4706385.995254999</v>
      </c>
      <c r="H56" s="90"/>
      <c r="I56" s="91"/>
      <c r="J56" s="92"/>
      <c r="K56" s="92"/>
      <c r="L56" s="92"/>
      <c r="M56" s="93"/>
    </row>
    <row r="57" spans="1:13" ht="36" x14ac:dyDescent="0.25">
      <c r="A57" s="55">
        <v>29</v>
      </c>
      <c r="B57" s="102" t="s">
        <v>313</v>
      </c>
      <c r="C57" s="65" t="s">
        <v>206</v>
      </c>
      <c r="D57" s="88" t="s">
        <v>25</v>
      </c>
      <c r="E57" s="88" t="s">
        <v>7</v>
      </c>
      <c r="F57" s="89"/>
      <c r="G57" s="89">
        <f>60000</f>
        <v>60000</v>
      </c>
      <c r="H57" s="90" t="s">
        <v>59</v>
      </c>
      <c r="I57" s="99">
        <v>2018</v>
      </c>
      <c r="J57" s="92" t="s">
        <v>61</v>
      </c>
      <c r="K57" s="92"/>
      <c r="L57" s="92" t="s">
        <v>63</v>
      </c>
      <c r="M57" s="93">
        <v>2021</v>
      </c>
    </row>
    <row r="58" spans="1:13" ht="36" x14ac:dyDescent="0.25">
      <c r="A58" s="55">
        <v>30</v>
      </c>
      <c r="B58" s="102" t="s">
        <v>314</v>
      </c>
      <c r="C58" s="65" t="s">
        <v>206</v>
      </c>
      <c r="D58" s="88" t="s">
        <v>25</v>
      </c>
      <c r="E58" s="88" t="s">
        <v>7</v>
      </c>
      <c r="F58" s="89"/>
      <c r="G58" s="89">
        <v>60599.46</v>
      </c>
      <c r="H58" s="90" t="s">
        <v>59</v>
      </c>
      <c r="I58" s="99">
        <v>2018</v>
      </c>
      <c r="J58" s="92" t="s">
        <v>61</v>
      </c>
      <c r="K58" s="92"/>
      <c r="L58" s="92" t="s">
        <v>63</v>
      </c>
      <c r="M58" s="93">
        <v>2021</v>
      </c>
    </row>
    <row r="59" spans="1:13" ht="24" x14ac:dyDescent="0.25">
      <c r="A59" s="55">
        <v>31</v>
      </c>
      <c r="B59" s="103" t="s">
        <v>315</v>
      </c>
      <c r="C59" s="65" t="s">
        <v>206</v>
      </c>
      <c r="D59" s="88" t="s">
        <v>25</v>
      </c>
      <c r="E59" s="88" t="s">
        <v>7</v>
      </c>
      <c r="F59" s="89"/>
      <c r="G59" s="89">
        <f>10046.41-823.529</f>
        <v>9222.8809999999994</v>
      </c>
      <c r="H59" s="90" t="s">
        <v>59</v>
      </c>
      <c r="I59" s="99">
        <v>2018</v>
      </c>
      <c r="J59" s="92" t="s">
        <v>61</v>
      </c>
      <c r="K59" s="92"/>
      <c r="L59" s="92" t="s">
        <v>63</v>
      </c>
      <c r="M59" s="93">
        <v>2021</v>
      </c>
    </row>
    <row r="60" spans="1:13" ht="24" x14ac:dyDescent="0.25">
      <c r="A60" s="55">
        <v>32</v>
      </c>
      <c r="B60" s="102" t="s">
        <v>316</v>
      </c>
      <c r="C60" s="65" t="s">
        <v>206</v>
      </c>
      <c r="D60" s="88" t="s">
        <v>25</v>
      </c>
      <c r="E60" s="88" t="s">
        <v>7</v>
      </c>
      <c r="F60" s="89"/>
      <c r="G60" s="89">
        <v>4000</v>
      </c>
      <c r="H60" s="90" t="s">
        <v>59</v>
      </c>
      <c r="I60" s="99">
        <v>2018</v>
      </c>
      <c r="J60" s="92" t="s">
        <v>61</v>
      </c>
      <c r="K60" s="92"/>
      <c r="L60" s="92" t="s">
        <v>63</v>
      </c>
      <c r="M60" s="93">
        <v>2021</v>
      </c>
    </row>
    <row r="61" spans="1:13" ht="24" x14ac:dyDescent="0.25">
      <c r="A61" s="55">
        <v>33</v>
      </c>
      <c r="B61" s="102" t="s">
        <v>618</v>
      </c>
      <c r="C61" s="65" t="s">
        <v>206</v>
      </c>
      <c r="D61" s="88" t="s">
        <v>25</v>
      </c>
      <c r="E61" s="88" t="s">
        <v>9</v>
      </c>
      <c r="F61" s="89"/>
      <c r="G61" s="89">
        <f>(378606+74796+65785.2)/2-38181.83</f>
        <v>221411.77000000002</v>
      </c>
      <c r="H61" s="90" t="s">
        <v>59</v>
      </c>
      <c r="I61" s="99">
        <v>2021</v>
      </c>
      <c r="J61" s="92" t="s">
        <v>61</v>
      </c>
      <c r="K61" s="92"/>
      <c r="L61" s="92" t="s">
        <v>63</v>
      </c>
      <c r="M61" s="93">
        <v>2021</v>
      </c>
    </row>
    <row r="62" spans="1:13" x14ac:dyDescent="0.25">
      <c r="A62" s="148" t="s">
        <v>204</v>
      </c>
      <c r="B62" s="149"/>
      <c r="C62" s="149"/>
      <c r="D62" s="149"/>
      <c r="E62" s="150"/>
      <c r="F62" s="89"/>
      <c r="G62" s="95">
        <f>SUM(G57:G61)*1.19</f>
        <v>422728.59209000005</v>
      </c>
      <c r="H62" s="90"/>
      <c r="I62" s="91"/>
      <c r="J62" s="92"/>
      <c r="K62" s="92"/>
      <c r="L62" s="92"/>
      <c r="M62" s="93"/>
    </row>
    <row r="63" spans="1:13" x14ac:dyDescent="0.25">
      <c r="A63" s="148" t="s">
        <v>210</v>
      </c>
      <c r="B63" s="149"/>
      <c r="C63" s="149"/>
      <c r="D63" s="149"/>
      <c r="E63" s="150"/>
      <c r="F63" s="89"/>
      <c r="G63" s="95">
        <f>0+'Anexa achizitii directe 2021'!D254</f>
        <v>78771.407399999982</v>
      </c>
      <c r="H63" s="90"/>
      <c r="I63" s="91"/>
      <c r="J63" s="92"/>
      <c r="K63" s="92"/>
      <c r="L63" s="92"/>
      <c r="M63" s="93"/>
    </row>
    <row r="64" spans="1:13" x14ac:dyDescent="0.25">
      <c r="A64" s="148" t="s">
        <v>205</v>
      </c>
      <c r="B64" s="149"/>
      <c r="C64" s="149"/>
      <c r="D64" s="149"/>
      <c r="E64" s="150"/>
      <c r="F64" s="89"/>
      <c r="G64" s="95">
        <f>G62+G63</f>
        <v>501499.99949000002</v>
      </c>
      <c r="H64" s="90"/>
      <c r="I64" s="91"/>
      <c r="J64" s="92"/>
      <c r="K64" s="92"/>
      <c r="L64" s="92"/>
      <c r="M64" s="93"/>
    </row>
    <row r="65" spans="1:13" ht="24.75" x14ac:dyDescent="0.25">
      <c r="A65" s="55">
        <v>34</v>
      </c>
      <c r="B65" s="57" t="s">
        <v>177</v>
      </c>
      <c r="C65" s="71" t="s">
        <v>178</v>
      </c>
      <c r="D65" s="88" t="s">
        <v>25</v>
      </c>
      <c r="E65" s="88" t="s">
        <v>9</v>
      </c>
      <c r="F65" s="89">
        <f>708960/48</f>
        <v>14770</v>
      </c>
      <c r="G65" s="89">
        <f>(522059-G67)/1.19</f>
        <v>415106.04201680672</v>
      </c>
      <c r="H65" s="90" t="s">
        <v>59</v>
      </c>
      <c r="I65" s="91" t="s">
        <v>62</v>
      </c>
      <c r="J65" s="92" t="s">
        <v>61</v>
      </c>
      <c r="K65" s="92"/>
      <c r="L65" s="92" t="s">
        <v>63</v>
      </c>
      <c r="M65" s="93">
        <v>2021</v>
      </c>
    </row>
    <row r="66" spans="1:13" x14ac:dyDescent="0.25">
      <c r="A66" s="148" t="s">
        <v>207</v>
      </c>
      <c r="B66" s="149"/>
      <c r="C66" s="149"/>
      <c r="D66" s="149"/>
      <c r="E66" s="150"/>
      <c r="F66" s="89"/>
      <c r="G66" s="95">
        <f>SUM(G65)*1.19</f>
        <v>493976.19</v>
      </c>
      <c r="H66" s="90"/>
      <c r="I66" s="91"/>
      <c r="J66" s="92"/>
      <c r="K66" s="92"/>
      <c r="L66" s="92"/>
      <c r="M66" s="93"/>
    </row>
    <row r="67" spans="1:13" x14ac:dyDescent="0.25">
      <c r="A67" s="148" t="s">
        <v>209</v>
      </c>
      <c r="B67" s="149"/>
      <c r="C67" s="149"/>
      <c r="D67" s="149"/>
      <c r="E67" s="150"/>
      <c r="F67" s="89"/>
      <c r="G67" s="95">
        <f>0+'Anexa achizitii directe 2021'!D258</f>
        <v>28082.809999999998</v>
      </c>
      <c r="H67" s="90"/>
      <c r="I67" s="91"/>
      <c r="J67" s="92"/>
      <c r="K67" s="92"/>
      <c r="L67" s="92"/>
      <c r="M67" s="93"/>
    </row>
    <row r="68" spans="1:13" x14ac:dyDescent="0.25">
      <c r="A68" s="148" t="s">
        <v>208</v>
      </c>
      <c r="B68" s="149"/>
      <c r="C68" s="149"/>
      <c r="D68" s="149"/>
      <c r="E68" s="150"/>
      <c r="F68" s="89"/>
      <c r="G68" s="95">
        <f>SUM(G66:G67)</f>
        <v>522059</v>
      </c>
      <c r="H68" s="90"/>
      <c r="I68" s="91"/>
      <c r="J68" s="92"/>
      <c r="K68" s="92"/>
      <c r="L68" s="92"/>
      <c r="M68" s="93"/>
    </row>
    <row r="69" spans="1:13" ht="24" x14ac:dyDescent="0.25">
      <c r="A69" s="55">
        <v>31</v>
      </c>
      <c r="B69" s="116" t="s">
        <v>255</v>
      </c>
      <c r="C69" s="65" t="s">
        <v>254</v>
      </c>
      <c r="D69" s="88" t="s">
        <v>25</v>
      </c>
      <c r="E69" s="88" t="s">
        <v>9</v>
      </c>
      <c r="F69" s="89">
        <v>1</v>
      </c>
      <c r="G69" s="117"/>
      <c r="H69" s="90" t="s">
        <v>59</v>
      </c>
      <c r="I69" s="91" t="s">
        <v>256</v>
      </c>
      <c r="J69" s="91" t="s">
        <v>256</v>
      </c>
      <c r="K69" s="92"/>
      <c r="L69" s="92" t="s">
        <v>63</v>
      </c>
      <c r="M69" s="93">
        <v>2021</v>
      </c>
    </row>
    <row r="70" spans="1:13" ht="24" x14ac:dyDescent="0.25">
      <c r="A70" s="55">
        <v>32</v>
      </c>
      <c r="B70" s="116" t="s">
        <v>492</v>
      </c>
      <c r="C70" s="65" t="s">
        <v>254</v>
      </c>
      <c r="D70" s="88" t="s">
        <v>25</v>
      </c>
      <c r="E70" s="88" t="s">
        <v>9</v>
      </c>
      <c r="F70" s="89">
        <v>1</v>
      </c>
      <c r="G70" s="117"/>
      <c r="H70" s="90" t="s">
        <v>59</v>
      </c>
      <c r="I70" s="91" t="s">
        <v>256</v>
      </c>
      <c r="J70" s="91" t="s">
        <v>256</v>
      </c>
      <c r="K70" s="92"/>
      <c r="L70" s="92" t="s">
        <v>63</v>
      </c>
      <c r="M70" s="93">
        <v>2021</v>
      </c>
    </row>
    <row r="71" spans="1:13" ht="51" x14ac:dyDescent="0.25">
      <c r="A71" s="55">
        <v>33</v>
      </c>
      <c r="B71" s="116" t="s">
        <v>493</v>
      </c>
      <c r="C71" s="65" t="s">
        <v>254</v>
      </c>
      <c r="D71" s="88" t="s">
        <v>25</v>
      </c>
      <c r="E71" s="88" t="s">
        <v>9</v>
      </c>
      <c r="F71" s="89">
        <v>1</v>
      </c>
      <c r="G71" s="117"/>
      <c r="H71" s="90" t="s">
        <v>59</v>
      </c>
      <c r="I71" s="91" t="s">
        <v>256</v>
      </c>
      <c r="J71" s="91" t="s">
        <v>256</v>
      </c>
      <c r="K71" s="92"/>
      <c r="L71" s="92" t="s">
        <v>63</v>
      </c>
      <c r="M71" s="93">
        <v>2021</v>
      </c>
    </row>
    <row r="72" spans="1:13" ht="24" x14ac:dyDescent="0.25">
      <c r="A72" s="55">
        <v>34</v>
      </c>
      <c r="B72" s="116" t="s">
        <v>494</v>
      </c>
      <c r="C72" s="65" t="s">
        <v>254</v>
      </c>
      <c r="D72" s="88" t="s">
        <v>25</v>
      </c>
      <c r="E72" s="88" t="s">
        <v>9</v>
      </c>
      <c r="F72" s="89">
        <v>1</v>
      </c>
      <c r="G72" s="117"/>
      <c r="H72" s="90" t="s">
        <v>59</v>
      </c>
      <c r="I72" s="91" t="s">
        <v>256</v>
      </c>
      <c r="J72" s="91" t="s">
        <v>256</v>
      </c>
      <c r="K72" s="92"/>
      <c r="L72" s="92" t="s">
        <v>63</v>
      </c>
      <c r="M72" s="93">
        <v>2021</v>
      </c>
    </row>
    <row r="73" spans="1:13" ht="51" x14ac:dyDescent="0.25">
      <c r="A73" s="55">
        <v>35</v>
      </c>
      <c r="B73" s="116" t="s">
        <v>495</v>
      </c>
      <c r="C73" s="65" t="s">
        <v>254</v>
      </c>
      <c r="D73" s="88" t="s">
        <v>25</v>
      </c>
      <c r="E73" s="88" t="s">
        <v>9</v>
      </c>
      <c r="F73" s="89">
        <v>1</v>
      </c>
      <c r="G73" s="117"/>
      <c r="H73" s="90" t="s">
        <v>59</v>
      </c>
      <c r="I73" s="91" t="s">
        <v>256</v>
      </c>
      <c r="J73" s="91" t="s">
        <v>256</v>
      </c>
      <c r="K73" s="92"/>
      <c r="L73" s="92" t="s">
        <v>63</v>
      </c>
      <c r="M73" s="93">
        <v>2021</v>
      </c>
    </row>
    <row r="74" spans="1:13" ht="25.5" x14ac:dyDescent="0.25">
      <c r="A74" s="55">
        <v>36</v>
      </c>
      <c r="B74" s="116" t="s">
        <v>496</v>
      </c>
      <c r="C74" s="65" t="s">
        <v>254</v>
      </c>
      <c r="D74" s="88" t="s">
        <v>25</v>
      </c>
      <c r="E74" s="88" t="s">
        <v>9</v>
      </c>
      <c r="F74" s="89">
        <v>1</v>
      </c>
      <c r="G74" s="117"/>
      <c r="H74" s="90" t="s">
        <v>59</v>
      </c>
      <c r="I74" s="91" t="s">
        <v>256</v>
      </c>
      <c r="J74" s="91" t="s">
        <v>256</v>
      </c>
      <c r="K74" s="92"/>
      <c r="L74" s="92" t="s">
        <v>63</v>
      </c>
      <c r="M74" s="93">
        <v>2021</v>
      </c>
    </row>
    <row r="75" spans="1:13" x14ac:dyDescent="0.25">
      <c r="A75" s="148" t="s">
        <v>260</v>
      </c>
      <c r="B75" s="149"/>
      <c r="C75" s="149"/>
      <c r="D75" s="149"/>
      <c r="E75" s="150"/>
      <c r="F75" s="89"/>
      <c r="G75" s="95">
        <f>SUM(G69:G74)*1.19</f>
        <v>0</v>
      </c>
      <c r="H75" s="90"/>
      <c r="I75" s="91"/>
      <c r="J75" s="92"/>
      <c r="K75" s="92"/>
      <c r="L75" s="92"/>
      <c r="M75" s="93"/>
    </row>
    <row r="76" spans="1:13" x14ac:dyDescent="0.25">
      <c r="A76" s="148" t="s">
        <v>270</v>
      </c>
      <c r="B76" s="149"/>
      <c r="C76" s="149"/>
      <c r="D76" s="149"/>
      <c r="E76" s="150"/>
      <c r="F76" s="89"/>
      <c r="G76" s="95">
        <f>'Anexa achizitii directe 2021'!D403</f>
        <v>134999.99914999999</v>
      </c>
      <c r="H76" s="90"/>
      <c r="I76" s="91"/>
      <c r="J76" s="92"/>
      <c r="K76" s="92"/>
      <c r="L76" s="92"/>
      <c r="M76" s="93"/>
    </row>
    <row r="77" spans="1:13" x14ac:dyDescent="0.25">
      <c r="A77" s="148" t="s">
        <v>262</v>
      </c>
      <c r="B77" s="149"/>
      <c r="C77" s="149"/>
      <c r="D77" s="149"/>
      <c r="E77" s="150"/>
      <c r="F77" s="89"/>
      <c r="G77" s="95">
        <f>G75+G76</f>
        <v>134999.99914999999</v>
      </c>
      <c r="H77" s="90"/>
      <c r="I77" s="91"/>
      <c r="J77" s="92"/>
      <c r="K77" s="92"/>
      <c r="L77" s="92"/>
      <c r="M77" s="93"/>
    </row>
    <row r="78" spans="1:13" ht="15" customHeight="1" x14ac:dyDescent="0.25">
      <c r="A78" s="148" t="s">
        <v>269</v>
      </c>
      <c r="B78" s="149"/>
      <c r="C78" s="149"/>
      <c r="D78" s="149"/>
      <c r="E78" s="150"/>
      <c r="F78" s="89"/>
      <c r="G78" s="95">
        <f>0+'Anexa achizitii directe 2021'!D406</f>
        <v>15000</v>
      </c>
      <c r="H78" s="90"/>
      <c r="I78" s="91"/>
      <c r="J78" s="92"/>
      <c r="K78" s="92"/>
      <c r="L78" s="92"/>
      <c r="M78" s="93"/>
    </row>
    <row r="79" spans="1:13" x14ac:dyDescent="0.25">
      <c r="A79" s="166"/>
      <c r="B79" s="166"/>
      <c r="C79" s="166"/>
      <c r="D79" s="166"/>
      <c r="E79" s="166"/>
      <c r="F79" s="166"/>
      <c r="G79" s="36"/>
      <c r="I79" s="46"/>
    </row>
    <row r="80" spans="1:13" s="111" customFormat="1" ht="15.75" x14ac:dyDescent="0.25">
      <c r="A80" s="169" t="s">
        <v>306</v>
      </c>
      <c r="B80" s="169"/>
      <c r="C80" s="169"/>
      <c r="D80" s="169"/>
      <c r="E80" s="169"/>
      <c r="F80" s="169"/>
      <c r="G80" s="110">
        <f>G66+G62+G54+G39+G33+G28+G18+G13+'Anexa achizitii directe 2021'!D407-0.02</f>
        <v>25848676.995028604</v>
      </c>
      <c r="I80" s="112"/>
    </row>
    <row r="81" spans="1:13" s="111" customFormat="1" ht="15.75" x14ac:dyDescent="0.25">
      <c r="A81" s="113"/>
      <c r="B81" s="111" t="s">
        <v>619</v>
      </c>
      <c r="G81" s="114">
        <f>G78+G77</f>
        <v>149999.99914999999</v>
      </c>
    </row>
    <row r="82" spans="1:13" s="33" customFormat="1" ht="12.75" x14ac:dyDescent="0.2">
      <c r="A82" s="75"/>
      <c r="B82" s="75" t="s">
        <v>239</v>
      </c>
      <c r="C82" s="32"/>
      <c r="E82" s="34"/>
      <c r="F82" s="167" t="s">
        <v>264</v>
      </c>
      <c r="G82" s="167"/>
      <c r="H82" s="167"/>
      <c r="J82" s="168" t="s">
        <v>240</v>
      </c>
      <c r="K82" s="168"/>
      <c r="L82" s="168"/>
      <c r="M82" s="168"/>
    </row>
    <row r="83" spans="1:13" s="33" customFormat="1" ht="12.75" x14ac:dyDescent="0.2">
      <c r="A83" s="75"/>
      <c r="B83" s="75" t="s">
        <v>241</v>
      </c>
      <c r="C83" s="32"/>
      <c r="E83" s="34"/>
      <c r="F83" s="167" t="s">
        <v>265</v>
      </c>
      <c r="G83" s="167"/>
      <c r="H83" s="167"/>
      <c r="J83" s="167" t="s">
        <v>242</v>
      </c>
      <c r="K83" s="167"/>
      <c r="L83" s="167"/>
      <c r="M83" s="167"/>
    </row>
    <row r="84" spans="1:13" s="111" customFormat="1" ht="15.75" x14ac:dyDescent="0.25">
      <c r="A84" s="113"/>
    </row>
  </sheetData>
  <mergeCells count="46">
    <mergeCell ref="A79:F79"/>
    <mergeCell ref="F82:H82"/>
    <mergeCell ref="J82:M82"/>
    <mergeCell ref="F83:H83"/>
    <mergeCell ref="J83:M83"/>
    <mergeCell ref="A80:F80"/>
    <mergeCell ref="K10:K11"/>
    <mergeCell ref="L10:L11"/>
    <mergeCell ref="M10:M11"/>
    <mergeCell ref="A9:M9"/>
    <mergeCell ref="A10:A11"/>
    <mergeCell ref="B10:B11"/>
    <mergeCell ref="C10:C11"/>
    <mergeCell ref="D10:D11"/>
    <mergeCell ref="E10:E11"/>
    <mergeCell ref="F10:G10"/>
    <mergeCell ref="H10:H11"/>
    <mergeCell ref="I10:I11"/>
    <mergeCell ref="J10:J11"/>
    <mergeCell ref="A18:E18"/>
    <mergeCell ref="A19:E19"/>
    <mergeCell ref="A20:E20"/>
    <mergeCell ref="A28:E28"/>
    <mergeCell ref="A29:E29"/>
    <mergeCell ref="A55:E55"/>
    <mergeCell ref="A56:E56"/>
    <mergeCell ref="A30:E30"/>
    <mergeCell ref="A32:E32"/>
    <mergeCell ref="A33:E33"/>
    <mergeCell ref="A39:E39"/>
    <mergeCell ref="A13:E13"/>
    <mergeCell ref="A14:E14"/>
    <mergeCell ref="A15:E15"/>
    <mergeCell ref="A75:E75"/>
    <mergeCell ref="A78:E78"/>
    <mergeCell ref="A77:E77"/>
    <mergeCell ref="A68:E68"/>
    <mergeCell ref="A62:E62"/>
    <mergeCell ref="A63:E63"/>
    <mergeCell ref="A64:E64"/>
    <mergeCell ref="A66:E66"/>
    <mergeCell ref="A67:E67"/>
    <mergeCell ref="A76:E76"/>
    <mergeCell ref="A40:E40"/>
    <mergeCell ref="A41:E41"/>
    <mergeCell ref="A54:E54"/>
  </mergeCells>
  <dataValidations count="4">
    <dataValidation type="list" allowBlank="1" showInputMessage="1" showErrorMessage="1" sqref="E31 E21:E27 E65 E57:E61 E69:E74 E34:E38 E12 E16:E17 E42:E53" xr:uid="{00000000-0002-0000-0100-000000000000}">
      <formula1>$P$18:$P$19</formula1>
    </dataValidation>
    <dataValidation type="list" allowBlank="1" showInputMessage="1" showErrorMessage="1" sqref="K12:K20 K22:K78" xr:uid="{00000000-0002-0000-0100-000001000000}">
      <formula1>$Q$18:$Q$19</formula1>
    </dataValidation>
    <dataValidation type="list" allowBlank="1" showInputMessage="1" showErrorMessage="1" sqref="D17" xr:uid="{00000000-0002-0000-0100-000002000000}">
      <formula1>$O$65:$O$67</formula1>
    </dataValidation>
    <dataValidation type="list" allowBlank="1" showInputMessage="1" showErrorMessage="1" sqref="D57:D61 D21:D27 D16 D12 D69:D74 D34:D38 D31 D65 D42:D53" xr:uid="{00000000-0002-0000-0100-000003000000}">
      <formula1>$O$19:$O$28</formula1>
    </dataValidation>
  </dataValidations>
  <pageMargins left="0.25" right="0.25"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0"/>
  <sheetViews>
    <sheetView view="pageBreakPreview" topLeftCell="A380" zoomScaleSheetLayoutView="100" workbookViewId="0">
      <selection activeCell="E170" sqref="E170"/>
    </sheetView>
  </sheetViews>
  <sheetFormatPr defaultColWidth="8.85546875" defaultRowHeight="15" x14ac:dyDescent="0.25"/>
  <cols>
    <col min="1" max="1" width="7.5703125" style="18" customWidth="1"/>
    <col min="2" max="2" width="59.7109375" style="1" customWidth="1"/>
    <col min="3" max="3" width="47" style="17" customWidth="1"/>
    <col min="4" max="4" width="19.28515625" style="1" customWidth="1"/>
    <col min="5" max="5" width="13.5703125" style="1" customWidth="1"/>
    <col min="6" max="6" width="15.28515625" style="1" customWidth="1"/>
    <col min="7" max="7" width="17.7109375" style="1" customWidth="1"/>
    <col min="8" max="8" width="18.7109375" style="1" customWidth="1"/>
    <col min="9" max="9" width="15.7109375" style="1" customWidth="1"/>
    <col min="10" max="16384" width="8.85546875" style="1"/>
  </cols>
  <sheetData>
    <row r="1" spans="1:9" s="40" customFormat="1" x14ac:dyDescent="0.25">
      <c r="A1" s="37" t="s">
        <v>243</v>
      </c>
      <c r="B1" s="38"/>
      <c r="C1" s="38"/>
      <c r="D1" s="39"/>
      <c r="H1" s="41"/>
    </row>
    <row r="2" spans="1:9" s="40" customFormat="1" x14ac:dyDescent="0.25">
      <c r="A2" s="37" t="s">
        <v>244</v>
      </c>
      <c r="B2" s="38"/>
      <c r="C2" s="38"/>
      <c r="D2" s="39"/>
      <c r="H2" s="41"/>
    </row>
    <row r="3" spans="1:9" s="40" customFormat="1" x14ac:dyDescent="0.25">
      <c r="A3" s="37"/>
      <c r="B3" s="38"/>
      <c r="C3" s="38"/>
      <c r="D3" s="39"/>
      <c r="H3" s="41"/>
    </row>
    <row r="4" spans="1:9" s="40" customFormat="1" x14ac:dyDescent="0.25">
      <c r="A4" s="37"/>
      <c r="B4" s="38"/>
      <c r="C4" s="38"/>
      <c r="D4" s="39"/>
      <c r="G4" s="37" t="s">
        <v>245</v>
      </c>
      <c r="H4" s="41"/>
    </row>
    <row r="5" spans="1:9" s="40" customFormat="1" x14ac:dyDescent="0.25">
      <c r="A5" s="31"/>
      <c r="B5" s="38"/>
      <c r="C5" s="38"/>
      <c r="D5" s="39"/>
      <c r="G5" s="34" t="s">
        <v>246</v>
      </c>
      <c r="H5" s="41"/>
    </row>
    <row r="6" spans="1:9" s="40" customFormat="1" x14ac:dyDescent="0.25">
      <c r="A6" s="31"/>
      <c r="B6" s="38"/>
      <c r="C6" s="38"/>
      <c r="D6" s="39"/>
      <c r="G6" s="37" t="s">
        <v>247</v>
      </c>
      <c r="H6" s="41"/>
    </row>
    <row r="7" spans="1:9" s="40" customFormat="1" x14ac:dyDescent="0.25">
      <c r="A7" s="118"/>
      <c r="B7" s="38"/>
      <c r="C7" s="38"/>
      <c r="D7" s="39"/>
      <c r="G7" s="37"/>
      <c r="H7" s="41"/>
    </row>
    <row r="8" spans="1:9" s="40" customFormat="1" x14ac:dyDescent="0.25">
      <c r="A8" s="118"/>
      <c r="B8" s="38"/>
      <c r="C8" s="38"/>
      <c r="D8" s="39"/>
      <c r="G8" s="37"/>
      <c r="H8" s="41"/>
    </row>
    <row r="9" spans="1:9" s="40" customFormat="1" x14ac:dyDescent="0.25">
      <c r="A9" s="118"/>
      <c r="B9" s="38"/>
      <c r="C9" s="38"/>
      <c r="D9" s="39"/>
      <c r="G9" s="37"/>
      <c r="H9" s="41"/>
    </row>
    <row r="10" spans="1:9" s="40" customFormat="1" x14ac:dyDescent="0.25">
      <c r="A10" s="31"/>
      <c r="B10" s="38"/>
      <c r="C10" s="38"/>
      <c r="D10" s="39"/>
      <c r="H10" s="41"/>
    </row>
    <row r="11" spans="1:9" ht="15.75" thickBot="1" x14ac:dyDescent="0.3">
      <c r="A11" s="170" t="s">
        <v>636</v>
      </c>
      <c r="B11" s="170"/>
      <c r="C11" s="170"/>
      <c r="D11" s="170"/>
      <c r="E11" s="170"/>
      <c r="F11" s="170"/>
      <c r="G11" s="170"/>
      <c r="H11" s="170"/>
      <c r="I11" s="170"/>
    </row>
    <row r="12" spans="1:9" ht="36.75" thickTop="1" x14ac:dyDescent="0.25">
      <c r="A12" s="49" t="s">
        <v>13</v>
      </c>
      <c r="B12" s="50" t="s">
        <v>32</v>
      </c>
      <c r="C12" s="51" t="s">
        <v>17</v>
      </c>
      <c r="D12" s="51" t="s">
        <v>19</v>
      </c>
      <c r="E12" s="52" t="s">
        <v>20</v>
      </c>
      <c r="F12" s="52" t="s">
        <v>33</v>
      </c>
      <c r="G12" s="52" t="s">
        <v>34</v>
      </c>
      <c r="H12" s="53" t="s">
        <v>35</v>
      </c>
      <c r="I12" s="54" t="s">
        <v>36</v>
      </c>
    </row>
    <row r="13" spans="1:9" s="29" customFormat="1" ht="84" x14ac:dyDescent="0.2">
      <c r="A13" s="55">
        <v>1</v>
      </c>
      <c r="B13" s="56" t="s">
        <v>65</v>
      </c>
      <c r="C13" s="57" t="s">
        <v>69</v>
      </c>
      <c r="D13" s="58">
        <f>47500/1.19</f>
        <v>39915.966386554624</v>
      </c>
      <c r="E13" s="59" t="s">
        <v>59</v>
      </c>
      <c r="F13" s="60" t="s">
        <v>60</v>
      </c>
      <c r="G13" s="60" t="s">
        <v>66</v>
      </c>
      <c r="H13" s="60" t="s">
        <v>63</v>
      </c>
      <c r="I13" s="61" t="s">
        <v>67</v>
      </c>
    </row>
    <row r="14" spans="1:9" s="29" customFormat="1" ht="12.75" x14ac:dyDescent="0.2">
      <c r="A14" s="148" t="s">
        <v>214</v>
      </c>
      <c r="B14" s="149"/>
      <c r="C14" s="150"/>
      <c r="D14" s="62">
        <f>SUM(D13)*1.19</f>
        <v>47500</v>
      </c>
      <c r="E14" s="59"/>
      <c r="F14" s="60"/>
      <c r="G14" s="60"/>
      <c r="H14" s="60"/>
      <c r="I14" s="61"/>
    </row>
    <row r="15" spans="1:9" s="29" customFormat="1" ht="132" x14ac:dyDescent="0.2">
      <c r="A15" s="55">
        <v>2</v>
      </c>
      <c r="B15" s="56" t="s">
        <v>68</v>
      </c>
      <c r="C15" s="57" t="s">
        <v>146</v>
      </c>
      <c r="D15" s="58">
        <v>5000</v>
      </c>
      <c r="E15" s="59" t="s">
        <v>59</v>
      </c>
      <c r="F15" s="60" t="s">
        <v>60</v>
      </c>
      <c r="G15" s="60" t="s">
        <v>66</v>
      </c>
      <c r="H15" s="60" t="s">
        <v>63</v>
      </c>
      <c r="I15" s="61" t="s">
        <v>67</v>
      </c>
    </row>
    <row r="16" spans="1:9" s="29" customFormat="1" ht="12.75" x14ac:dyDescent="0.2">
      <c r="A16" s="148" t="s">
        <v>215</v>
      </c>
      <c r="B16" s="149"/>
      <c r="C16" s="150"/>
      <c r="D16" s="62">
        <f>SUM(D15)*1.19</f>
        <v>5950</v>
      </c>
      <c r="E16" s="59"/>
      <c r="F16" s="60"/>
      <c r="G16" s="60"/>
      <c r="H16" s="60"/>
      <c r="I16" s="61"/>
    </row>
    <row r="17" spans="1:9" ht="84" x14ac:dyDescent="0.25">
      <c r="A17" s="55">
        <v>3</v>
      </c>
      <c r="B17" s="56" t="s">
        <v>70</v>
      </c>
      <c r="C17" s="63" t="s">
        <v>71</v>
      </c>
      <c r="D17" s="58">
        <f>1483066/1.19</f>
        <v>1246273.9495798319</v>
      </c>
      <c r="E17" s="59" t="s">
        <v>59</v>
      </c>
      <c r="F17" s="60" t="s">
        <v>60</v>
      </c>
      <c r="G17" s="60" t="s">
        <v>66</v>
      </c>
      <c r="H17" s="60" t="s">
        <v>72</v>
      </c>
      <c r="I17" s="61" t="s">
        <v>67</v>
      </c>
    </row>
    <row r="18" spans="1:9" s="29" customFormat="1" ht="12.75" x14ac:dyDescent="0.2">
      <c r="A18" s="148" t="s">
        <v>216</v>
      </c>
      <c r="B18" s="149"/>
      <c r="C18" s="150"/>
      <c r="D18" s="62">
        <f>SUM(D17)*1.19</f>
        <v>1483066</v>
      </c>
      <c r="E18" s="59"/>
      <c r="F18" s="60"/>
      <c r="G18" s="60"/>
      <c r="H18" s="60"/>
      <c r="I18" s="61"/>
    </row>
    <row r="19" spans="1:9" ht="48" x14ac:dyDescent="0.25">
      <c r="A19" s="55">
        <v>4</v>
      </c>
      <c r="B19" s="56" t="s">
        <v>73</v>
      </c>
      <c r="C19" s="63" t="s">
        <v>74</v>
      </c>
      <c r="D19" s="58">
        <f>353000/1.19</f>
        <v>296638.65546218486</v>
      </c>
      <c r="E19" s="59" t="s">
        <v>59</v>
      </c>
      <c r="F19" s="60" t="s">
        <v>60</v>
      </c>
      <c r="G19" s="60" t="s">
        <v>66</v>
      </c>
      <c r="H19" s="60" t="s">
        <v>72</v>
      </c>
      <c r="I19" s="61" t="s">
        <v>67</v>
      </c>
    </row>
    <row r="20" spans="1:9" s="29" customFormat="1" ht="12.75" x14ac:dyDescent="0.2">
      <c r="A20" s="148" t="s">
        <v>217</v>
      </c>
      <c r="B20" s="149"/>
      <c r="C20" s="150"/>
      <c r="D20" s="62">
        <f>SUM(D19)*1.19</f>
        <v>352999.99999999994</v>
      </c>
      <c r="E20" s="59"/>
      <c r="F20" s="60"/>
      <c r="G20" s="60"/>
      <c r="H20" s="60"/>
      <c r="I20" s="61"/>
    </row>
    <row r="21" spans="1:9" ht="24" x14ac:dyDescent="0.25">
      <c r="A21" s="55">
        <v>5</v>
      </c>
      <c r="B21" s="64" t="s">
        <v>75</v>
      </c>
      <c r="C21" s="63" t="s">
        <v>76</v>
      </c>
      <c r="D21" s="58">
        <f>13000/1.19</f>
        <v>10924.36974789916</v>
      </c>
      <c r="E21" s="59" t="s">
        <v>59</v>
      </c>
      <c r="F21" s="60" t="s">
        <v>60</v>
      </c>
      <c r="G21" s="60" t="s">
        <v>66</v>
      </c>
      <c r="H21" s="60" t="s">
        <v>72</v>
      </c>
      <c r="I21" s="61" t="s">
        <v>67</v>
      </c>
    </row>
    <row r="22" spans="1:9" s="29" customFormat="1" ht="12.75" x14ac:dyDescent="0.2">
      <c r="A22" s="148" t="s">
        <v>218</v>
      </c>
      <c r="B22" s="149"/>
      <c r="C22" s="150"/>
      <c r="D22" s="62">
        <f>SUM(D21)*1.19</f>
        <v>13000</v>
      </c>
      <c r="E22" s="59"/>
      <c r="F22" s="60"/>
      <c r="G22" s="60"/>
      <c r="H22" s="60"/>
      <c r="I22" s="61"/>
    </row>
    <row r="23" spans="1:9" ht="24" x14ac:dyDescent="0.25">
      <c r="A23" s="55">
        <v>6</v>
      </c>
      <c r="B23" s="65" t="s">
        <v>77</v>
      </c>
      <c r="C23" s="65" t="s">
        <v>78</v>
      </c>
      <c r="D23" s="58">
        <f>2000</f>
        <v>2000</v>
      </c>
      <c r="E23" s="59" t="s">
        <v>59</v>
      </c>
      <c r="F23" s="60" t="s">
        <v>60</v>
      </c>
      <c r="G23" s="60" t="s">
        <v>66</v>
      </c>
      <c r="H23" s="60" t="s">
        <v>72</v>
      </c>
      <c r="I23" s="61" t="s">
        <v>67</v>
      </c>
    </row>
    <row r="24" spans="1:9" ht="36" x14ac:dyDescent="0.25">
      <c r="A24" s="55">
        <v>7</v>
      </c>
      <c r="B24" s="57" t="s">
        <v>345</v>
      </c>
      <c r="C24" s="57" t="s">
        <v>99</v>
      </c>
      <c r="D24" s="58">
        <f>27120/12</f>
        <v>2260</v>
      </c>
      <c r="E24" s="59" t="s">
        <v>59</v>
      </c>
      <c r="F24" s="60" t="s">
        <v>60</v>
      </c>
      <c r="G24" s="60" t="s">
        <v>66</v>
      </c>
      <c r="H24" s="60" t="s">
        <v>72</v>
      </c>
      <c r="I24" s="61" t="s">
        <v>67</v>
      </c>
    </row>
    <row r="25" spans="1:9" ht="36" x14ac:dyDescent="0.25">
      <c r="A25" s="55">
        <v>8</v>
      </c>
      <c r="B25" s="57" t="s">
        <v>346</v>
      </c>
      <c r="C25" s="57" t="s">
        <v>99</v>
      </c>
      <c r="D25" s="58">
        <f>30480/12</f>
        <v>2540</v>
      </c>
      <c r="E25" s="59" t="s">
        <v>59</v>
      </c>
      <c r="F25" s="60" t="s">
        <v>60</v>
      </c>
      <c r="G25" s="60" t="s">
        <v>66</v>
      </c>
      <c r="H25" s="60" t="s">
        <v>72</v>
      </c>
      <c r="I25" s="61" t="s">
        <v>67</v>
      </c>
    </row>
    <row r="26" spans="1:9" ht="24" x14ac:dyDescent="0.25">
      <c r="A26" s="55">
        <v>9</v>
      </c>
      <c r="B26" s="57" t="s">
        <v>318</v>
      </c>
      <c r="C26" s="57" t="s">
        <v>128</v>
      </c>
      <c r="D26" s="58">
        <v>6720</v>
      </c>
      <c r="E26" s="59" t="s">
        <v>59</v>
      </c>
      <c r="F26" s="60" t="s">
        <v>60</v>
      </c>
      <c r="G26" s="60" t="s">
        <v>66</v>
      </c>
      <c r="H26" s="60" t="s">
        <v>72</v>
      </c>
      <c r="I26" s="61" t="s">
        <v>67</v>
      </c>
    </row>
    <row r="27" spans="1:9" ht="24" x14ac:dyDescent="0.25">
      <c r="A27" s="55">
        <v>10</v>
      </c>
      <c r="B27" s="57" t="s">
        <v>518</v>
      </c>
      <c r="C27" s="57" t="s">
        <v>519</v>
      </c>
      <c r="D27" s="58">
        <v>10980</v>
      </c>
      <c r="E27" s="59" t="s">
        <v>59</v>
      </c>
      <c r="F27" s="60" t="s">
        <v>60</v>
      </c>
      <c r="G27" s="60" t="s">
        <v>66</v>
      </c>
      <c r="H27" s="60" t="s">
        <v>72</v>
      </c>
      <c r="I27" s="61" t="s">
        <v>67</v>
      </c>
    </row>
    <row r="28" spans="1:9" ht="24" x14ac:dyDescent="0.25">
      <c r="A28" s="55">
        <v>11</v>
      </c>
      <c r="B28" s="57" t="s">
        <v>520</v>
      </c>
      <c r="C28" s="57" t="s">
        <v>522</v>
      </c>
      <c r="D28" s="58">
        <v>3678</v>
      </c>
      <c r="E28" s="59" t="s">
        <v>59</v>
      </c>
      <c r="F28" s="60" t="s">
        <v>60</v>
      </c>
      <c r="G28" s="60" t="s">
        <v>66</v>
      </c>
      <c r="H28" s="60" t="s">
        <v>72</v>
      </c>
      <c r="I28" s="61" t="s">
        <v>67</v>
      </c>
    </row>
    <row r="29" spans="1:9" ht="24" x14ac:dyDescent="0.25">
      <c r="A29" s="55">
        <v>12</v>
      </c>
      <c r="B29" s="57" t="s">
        <v>521</v>
      </c>
      <c r="C29" s="57" t="s">
        <v>522</v>
      </c>
      <c r="D29" s="58">
        <v>2452</v>
      </c>
      <c r="E29" s="59" t="s">
        <v>59</v>
      </c>
      <c r="F29" s="60" t="s">
        <v>60</v>
      </c>
      <c r="G29" s="60" t="s">
        <v>66</v>
      </c>
      <c r="H29" s="60" t="s">
        <v>72</v>
      </c>
      <c r="I29" s="61" t="s">
        <v>67</v>
      </c>
    </row>
    <row r="30" spans="1:9" ht="24" x14ac:dyDescent="0.25">
      <c r="A30" s="55">
        <v>13</v>
      </c>
      <c r="B30" s="57" t="s">
        <v>523</v>
      </c>
      <c r="C30" s="57" t="s">
        <v>266</v>
      </c>
      <c r="D30" s="58">
        <v>5900</v>
      </c>
      <c r="E30" s="59" t="s">
        <v>59</v>
      </c>
      <c r="F30" s="60" t="s">
        <v>60</v>
      </c>
      <c r="G30" s="60" t="s">
        <v>66</v>
      </c>
      <c r="H30" s="60" t="s">
        <v>72</v>
      </c>
      <c r="I30" s="61" t="s">
        <v>67</v>
      </c>
    </row>
    <row r="31" spans="1:9" ht="24" x14ac:dyDescent="0.25">
      <c r="A31" s="55">
        <v>14</v>
      </c>
      <c r="B31" s="57" t="s">
        <v>525</v>
      </c>
      <c r="C31" s="57" t="s">
        <v>526</v>
      </c>
      <c r="D31" s="58">
        <v>1410</v>
      </c>
      <c r="E31" s="59" t="s">
        <v>59</v>
      </c>
      <c r="F31" s="60" t="s">
        <v>60</v>
      </c>
      <c r="G31" s="60" t="s">
        <v>66</v>
      </c>
      <c r="H31" s="60" t="s">
        <v>72</v>
      </c>
      <c r="I31" s="61" t="s">
        <v>67</v>
      </c>
    </row>
    <row r="32" spans="1:9" ht="24" x14ac:dyDescent="0.25">
      <c r="A32" s="55">
        <v>15</v>
      </c>
      <c r="B32" s="57" t="s">
        <v>527</v>
      </c>
      <c r="C32" s="57" t="s">
        <v>530</v>
      </c>
      <c r="D32" s="58">
        <v>200.86</v>
      </c>
      <c r="E32" s="59" t="s">
        <v>59</v>
      </c>
      <c r="F32" s="60" t="s">
        <v>60</v>
      </c>
      <c r="G32" s="60" t="s">
        <v>66</v>
      </c>
      <c r="H32" s="60" t="s">
        <v>72</v>
      </c>
      <c r="I32" s="61" t="s">
        <v>67</v>
      </c>
    </row>
    <row r="33" spans="1:9" ht="24" x14ac:dyDescent="0.25">
      <c r="A33" s="55">
        <v>16</v>
      </c>
      <c r="B33" s="57" t="s">
        <v>528</v>
      </c>
      <c r="C33" s="57" t="s">
        <v>519</v>
      </c>
      <c r="D33" s="58">
        <v>1500</v>
      </c>
      <c r="E33" s="59" t="s">
        <v>59</v>
      </c>
      <c r="F33" s="60" t="s">
        <v>60</v>
      </c>
      <c r="G33" s="60" t="s">
        <v>66</v>
      </c>
      <c r="H33" s="60" t="s">
        <v>72</v>
      </c>
      <c r="I33" s="61" t="s">
        <v>67</v>
      </c>
    </row>
    <row r="34" spans="1:9" ht="24" x14ac:dyDescent="0.25">
      <c r="A34" s="55">
        <v>17</v>
      </c>
      <c r="B34" s="57" t="s">
        <v>529</v>
      </c>
      <c r="C34" s="57" t="s">
        <v>142</v>
      </c>
      <c r="D34" s="58">
        <v>11781</v>
      </c>
      <c r="E34" s="59" t="s">
        <v>59</v>
      </c>
      <c r="F34" s="60" t="s">
        <v>60</v>
      </c>
      <c r="G34" s="60" t="s">
        <v>66</v>
      </c>
      <c r="H34" s="60" t="s">
        <v>72</v>
      </c>
      <c r="I34" s="61" t="s">
        <v>67</v>
      </c>
    </row>
    <row r="35" spans="1:9" ht="24" x14ac:dyDescent="0.25">
      <c r="A35" s="55">
        <v>18</v>
      </c>
      <c r="B35" s="57" t="s">
        <v>531</v>
      </c>
      <c r="C35" s="57" t="s">
        <v>532</v>
      </c>
      <c r="D35" s="58">
        <v>1248</v>
      </c>
      <c r="E35" s="59" t="s">
        <v>59</v>
      </c>
      <c r="F35" s="60" t="s">
        <v>60</v>
      </c>
      <c r="G35" s="60" t="s">
        <v>66</v>
      </c>
      <c r="H35" s="60" t="s">
        <v>72</v>
      </c>
      <c r="I35" s="61" t="s">
        <v>67</v>
      </c>
    </row>
    <row r="36" spans="1:9" ht="24" x14ac:dyDescent="0.25">
      <c r="A36" s="55">
        <v>19</v>
      </c>
      <c r="B36" s="57" t="s">
        <v>531</v>
      </c>
      <c r="C36" s="57" t="s">
        <v>532</v>
      </c>
      <c r="D36" s="58">
        <v>624</v>
      </c>
      <c r="E36" s="59" t="s">
        <v>59</v>
      </c>
      <c r="F36" s="60" t="s">
        <v>60</v>
      </c>
      <c r="G36" s="60" t="s">
        <v>66</v>
      </c>
      <c r="H36" s="60" t="s">
        <v>72</v>
      </c>
      <c r="I36" s="61" t="s">
        <v>67</v>
      </c>
    </row>
    <row r="37" spans="1:9" ht="18" customHeight="1" x14ac:dyDescent="0.25">
      <c r="A37" s="55">
        <v>20</v>
      </c>
      <c r="B37" s="57" t="s">
        <v>533</v>
      </c>
      <c r="C37" s="57" t="s">
        <v>534</v>
      </c>
      <c r="D37" s="58">
        <v>638.79999999999995</v>
      </c>
      <c r="E37" s="59" t="s">
        <v>59</v>
      </c>
      <c r="F37" s="60" t="s">
        <v>60</v>
      </c>
      <c r="G37" s="60" t="s">
        <v>66</v>
      </c>
      <c r="H37" s="60" t="s">
        <v>72</v>
      </c>
      <c r="I37" s="61" t="s">
        <v>67</v>
      </c>
    </row>
    <row r="38" spans="1:9" ht="24" x14ac:dyDescent="0.25">
      <c r="A38" s="55">
        <v>21</v>
      </c>
      <c r="B38" s="57" t="s">
        <v>620</v>
      </c>
      <c r="C38" s="57" t="s">
        <v>593</v>
      </c>
      <c r="D38" s="58">
        <v>6337</v>
      </c>
      <c r="E38" s="59" t="s">
        <v>59</v>
      </c>
      <c r="F38" s="60" t="s">
        <v>60</v>
      </c>
      <c r="G38" s="60" t="s">
        <v>66</v>
      </c>
      <c r="H38" s="60" t="s">
        <v>72</v>
      </c>
      <c r="I38" s="61" t="s">
        <v>67</v>
      </c>
    </row>
    <row r="39" spans="1:9" ht="24" x14ac:dyDescent="0.25">
      <c r="A39" s="55">
        <v>22</v>
      </c>
      <c r="B39" s="57" t="s">
        <v>621</v>
      </c>
      <c r="C39" s="57" t="s">
        <v>142</v>
      </c>
      <c r="D39" s="58">
        <v>19000</v>
      </c>
      <c r="E39" s="59" t="s">
        <v>59</v>
      </c>
      <c r="F39" s="60" t="s">
        <v>60</v>
      </c>
      <c r="G39" s="60" t="s">
        <v>66</v>
      </c>
      <c r="H39" s="60" t="s">
        <v>72</v>
      </c>
      <c r="I39" s="61" t="s">
        <v>67</v>
      </c>
    </row>
    <row r="40" spans="1:9" ht="24" x14ac:dyDescent="0.25">
      <c r="A40" s="55">
        <v>23</v>
      </c>
      <c r="B40" s="57" t="s">
        <v>622</v>
      </c>
      <c r="C40" s="57" t="s">
        <v>532</v>
      </c>
      <c r="D40" s="58">
        <v>3076</v>
      </c>
      <c r="E40" s="59" t="s">
        <v>59</v>
      </c>
      <c r="F40" s="60" t="s">
        <v>60</v>
      </c>
      <c r="G40" s="60" t="s">
        <v>66</v>
      </c>
      <c r="H40" s="60" t="s">
        <v>72</v>
      </c>
      <c r="I40" s="61" t="s">
        <v>67</v>
      </c>
    </row>
    <row r="41" spans="1:9" ht="24" x14ac:dyDescent="0.25">
      <c r="A41" s="55">
        <v>24</v>
      </c>
      <c r="B41" s="57" t="s">
        <v>623</v>
      </c>
      <c r="C41" s="57" t="s">
        <v>625</v>
      </c>
      <c r="D41" s="58">
        <v>4900</v>
      </c>
      <c r="E41" s="59" t="s">
        <v>59</v>
      </c>
      <c r="F41" s="60" t="s">
        <v>60</v>
      </c>
      <c r="G41" s="60" t="s">
        <v>66</v>
      </c>
      <c r="H41" s="60" t="s">
        <v>72</v>
      </c>
      <c r="I41" s="61" t="s">
        <v>67</v>
      </c>
    </row>
    <row r="42" spans="1:9" ht="24" x14ac:dyDescent="0.25">
      <c r="A42" s="55">
        <v>25</v>
      </c>
      <c r="B42" s="57" t="s">
        <v>624</v>
      </c>
      <c r="C42" s="57" t="s">
        <v>522</v>
      </c>
      <c r="D42" s="58">
        <v>4500</v>
      </c>
      <c r="E42" s="59" t="s">
        <v>59</v>
      </c>
      <c r="F42" s="60" t="s">
        <v>60</v>
      </c>
      <c r="G42" s="60" t="s">
        <v>66</v>
      </c>
      <c r="H42" s="60" t="s">
        <v>72</v>
      </c>
      <c r="I42" s="61" t="s">
        <v>67</v>
      </c>
    </row>
    <row r="43" spans="1:9" ht="24" x14ac:dyDescent="0.25">
      <c r="A43" s="55">
        <v>26</v>
      </c>
      <c r="B43" s="57" t="s">
        <v>626</v>
      </c>
      <c r="C43" s="77" t="s">
        <v>551</v>
      </c>
      <c r="D43" s="58">
        <v>825</v>
      </c>
      <c r="E43" s="59" t="s">
        <v>59</v>
      </c>
      <c r="F43" s="60" t="s">
        <v>60</v>
      </c>
      <c r="G43" s="60" t="s">
        <v>66</v>
      </c>
      <c r="H43" s="60" t="s">
        <v>72</v>
      </c>
      <c r="I43" s="61" t="s">
        <v>67</v>
      </c>
    </row>
    <row r="44" spans="1:9" ht="24" x14ac:dyDescent="0.25">
      <c r="A44" s="55">
        <v>27</v>
      </c>
      <c r="B44" s="57" t="s">
        <v>627</v>
      </c>
      <c r="C44" s="57" t="s">
        <v>142</v>
      </c>
      <c r="D44" s="58">
        <v>4694</v>
      </c>
      <c r="E44" s="59" t="s">
        <v>59</v>
      </c>
      <c r="F44" s="60" t="s">
        <v>60</v>
      </c>
      <c r="G44" s="60" t="s">
        <v>66</v>
      </c>
      <c r="H44" s="60" t="s">
        <v>72</v>
      </c>
      <c r="I44" s="61" t="s">
        <v>67</v>
      </c>
    </row>
    <row r="45" spans="1:9" ht="24" hidden="1" x14ac:dyDescent="0.25">
      <c r="A45" s="55">
        <v>17</v>
      </c>
      <c r="B45" s="57" t="s">
        <v>324</v>
      </c>
      <c r="C45" s="57" t="s">
        <v>317</v>
      </c>
      <c r="D45" s="58"/>
      <c r="E45" s="59" t="s">
        <v>59</v>
      </c>
      <c r="F45" s="60" t="s">
        <v>60</v>
      </c>
      <c r="G45" s="60" t="s">
        <v>66</v>
      </c>
      <c r="H45" s="60" t="s">
        <v>72</v>
      </c>
      <c r="I45" s="61" t="s">
        <v>67</v>
      </c>
    </row>
    <row r="46" spans="1:9" ht="24" hidden="1" x14ac:dyDescent="0.25">
      <c r="A46" s="55">
        <v>18</v>
      </c>
      <c r="B46" s="57" t="s">
        <v>325</v>
      </c>
      <c r="C46" s="57" t="s">
        <v>317</v>
      </c>
      <c r="D46" s="58"/>
      <c r="E46" s="59" t="s">
        <v>59</v>
      </c>
      <c r="F46" s="60" t="s">
        <v>60</v>
      </c>
      <c r="G46" s="60" t="s">
        <v>66</v>
      </c>
      <c r="H46" s="60" t="s">
        <v>72</v>
      </c>
      <c r="I46" s="61" t="s">
        <v>67</v>
      </c>
    </row>
    <row r="47" spans="1:9" ht="24" hidden="1" x14ac:dyDescent="0.25">
      <c r="A47" s="55">
        <v>19</v>
      </c>
      <c r="B47" s="57" t="s">
        <v>326</v>
      </c>
      <c r="C47" s="57" t="s">
        <v>317</v>
      </c>
      <c r="D47" s="58"/>
      <c r="E47" s="59" t="s">
        <v>59</v>
      </c>
      <c r="F47" s="60" t="s">
        <v>60</v>
      </c>
      <c r="G47" s="60" t="s">
        <v>66</v>
      </c>
      <c r="H47" s="60" t="s">
        <v>72</v>
      </c>
      <c r="I47" s="61" t="s">
        <v>67</v>
      </c>
    </row>
    <row r="48" spans="1:9" ht="24" hidden="1" x14ac:dyDescent="0.25">
      <c r="A48" s="55">
        <v>20</v>
      </c>
      <c r="B48" s="57" t="s">
        <v>323</v>
      </c>
      <c r="C48" s="57" t="s">
        <v>317</v>
      </c>
      <c r="D48" s="58"/>
      <c r="E48" s="59" t="s">
        <v>59</v>
      </c>
      <c r="F48" s="60" t="s">
        <v>60</v>
      </c>
      <c r="G48" s="60" t="s">
        <v>66</v>
      </c>
      <c r="H48" s="60" t="s">
        <v>72</v>
      </c>
      <c r="I48" s="61" t="s">
        <v>67</v>
      </c>
    </row>
    <row r="49" spans="1:9" ht="24" hidden="1" x14ac:dyDescent="0.25">
      <c r="A49" s="55">
        <v>21</v>
      </c>
      <c r="B49" s="57" t="s">
        <v>344</v>
      </c>
      <c r="C49" s="57" t="s">
        <v>317</v>
      </c>
      <c r="D49" s="58"/>
      <c r="E49" s="59" t="s">
        <v>59</v>
      </c>
      <c r="F49" s="60" t="s">
        <v>60</v>
      </c>
      <c r="G49" s="60" t="s">
        <v>66</v>
      </c>
      <c r="H49" s="60" t="s">
        <v>72</v>
      </c>
      <c r="I49" s="61" t="s">
        <v>67</v>
      </c>
    </row>
    <row r="50" spans="1:9" ht="24" hidden="1" x14ac:dyDescent="0.25">
      <c r="A50" s="55">
        <v>22</v>
      </c>
      <c r="B50" s="57" t="s">
        <v>327</v>
      </c>
      <c r="C50" s="57" t="s">
        <v>317</v>
      </c>
      <c r="D50" s="58"/>
      <c r="E50" s="59" t="s">
        <v>59</v>
      </c>
      <c r="F50" s="60" t="s">
        <v>60</v>
      </c>
      <c r="G50" s="60" t="s">
        <v>66</v>
      </c>
      <c r="H50" s="60" t="s">
        <v>72</v>
      </c>
      <c r="I50" s="61" t="s">
        <v>67</v>
      </c>
    </row>
    <row r="51" spans="1:9" ht="24" hidden="1" x14ac:dyDescent="0.25">
      <c r="A51" s="55">
        <v>23</v>
      </c>
      <c r="B51" s="57" t="s">
        <v>329</v>
      </c>
      <c r="C51" s="57" t="s">
        <v>317</v>
      </c>
      <c r="D51" s="58"/>
      <c r="E51" s="59" t="s">
        <v>59</v>
      </c>
      <c r="F51" s="60" t="s">
        <v>60</v>
      </c>
      <c r="G51" s="60" t="s">
        <v>66</v>
      </c>
      <c r="H51" s="60" t="s">
        <v>72</v>
      </c>
      <c r="I51" s="61" t="s">
        <v>67</v>
      </c>
    </row>
    <row r="52" spans="1:9" ht="24" hidden="1" x14ac:dyDescent="0.25">
      <c r="A52" s="55">
        <v>24</v>
      </c>
      <c r="B52" s="57" t="s">
        <v>330</v>
      </c>
      <c r="C52" s="57" t="s">
        <v>317</v>
      </c>
      <c r="D52" s="58"/>
      <c r="E52" s="59" t="s">
        <v>59</v>
      </c>
      <c r="F52" s="60" t="s">
        <v>60</v>
      </c>
      <c r="G52" s="60" t="s">
        <v>66</v>
      </c>
      <c r="H52" s="60" t="s">
        <v>72</v>
      </c>
      <c r="I52" s="61" t="s">
        <v>67</v>
      </c>
    </row>
    <row r="53" spans="1:9" ht="24" hidden="1" x14ac:dyDescent="0.25">
      <c r="A53" s="55">
        <v>25</v>
      </c>
      <c r="B53" s="57" t="s">
        <v>331</v>
      </c>
      <c r="C53" s="57" t="s">
        <v>317</v>
      </c>
      <c r="D53" s="58"/>
      <c r="E53" s="59" t="s">
        <v>59</v>
      </c>
      <c r="F53" s="60" t="s">
        <v>60</v>
      </c>
      <c r="G53" s="60" t="s">
        <v>66</v>
      </c>
      <c r="H53" s="60" t="s">
        <v>72</v>
      </c>
      <c r="I53" s="61" t="s">
        <v>67</v>
      </c>
    </row>
    <row r="54" spans="1:9" ht="24" hidden="1" x14ac:dyDescent="0.25">
      <c r="A54" s="55">
        <v>26</v>
      </c>
      <c r="B54" s="57" t="s">
        <v>332</v>
      </c>
      <c r="C54" s="57" t="s">
        <v>317</v>
      </c>
      <c r="D54" s="58"/>
      <c r="E54" s="59" t="s">
        <v>59</v>
      </c>
      <c r="F54" s="60" t="s">
        <v>60</v>
      </c>
      <c r="G54" s="60" t="s">
        <v>66</v>
      </c>
      <c r="H54" s="60" t="s">
        <v>72</v>
      </c>
      <c r="I54" s="61" t="s">
        <v>67</v>
      </c>
    </row>
    <row r="55" spans="1:9" ht="24" hidden="1" x14ac:dyDescent="0.25">
      <c r="A55" s="55">
        <v>27</v>
      </c>
      <c r="B55" s="57" t="s">
        <v>333</v>
      </c>
      <c r="C55" s="57" t="s">
        <v>317</v>
      </c>
      <c r="D55" s="58"/>
      <c r="E55" s="59" t="s">
        <v>59</v>
      </c>
      <c r="F55" s="60" t="s">
        <v>60</v>
      </c>
      <c r="G55" s="60" t="s">
        <v>66</v>
      </c>
      <c r="H55" s="60" t="s">
        <v>72</v>
      </c>
      <c r="I55" s="61" t="s">
        <v>67</v>
      </c>
    </row>
    <row r="56" spans="1:9" ht="24" hidden="1" x14ac:dyDescent="0.25">
      <c r="A56" s="55">
        <v>28</v>
      </c>
      <c r="B56" s="57" t="s">
        <v>334</v>
      </c>
      <c r="C56" s="57" t="s">
        <v>317</v>
      </c>
      <c r="D56" s="58"/>
      <c r="E56" s="59" t="s">
        <v>59</v>
      </c>
      <c r="F56" s="60" t="s">
        <v>60</v>
      </c>
      <c r="G56" s="60" t="s">
        <v>66</v>
      </c>
      <c r="H56" s="60" t="s">
        <v>72</v>
      </c>
      <c r="I56" s="61" t="s">
        <v>67</v>
      </c>
    </row>
    <row r="57" spans="1:9" ht="24" hidden="1" x14ac:dyDescent="0.25">
      <c r="A57" s="55">
        <v>29</v>
      </c>
      <c r="B57" s="57" t="s">
        <v>335</v>
      </c>
      <c r="C57" s="57" t="s">
        <v>317</v>
      </c>
      <c r="D57" s="58"/>
      <c r="E57" s="59" t="s">
        <v>59</v>
      </c>
      <c r="F57" s="60" t="s">
        <v>60</v>
      </c>
      <c r="G57" s="60" t="s">
        <v>66</v>
      </c>
      <c r="H57" s="60" t="s">
        <v>72</v>
      </c>
      <c r="I57" s="61" t="s">
        <v>67</v>
      </c>
    </row>
    <row r="58" spans="1:9" ht="24" hidden="1" x14ac:dyDescent="0.25">
      <c r="A58" s="55">
        <v>30</v>
      </c>
      <c r="B58" s="57" t="s">
        <v>336</v>
      </c>
      <c r="C58" s="57" t="s">
        <v>317</v>
      </c>
      <c r="D58" s="58"/>
      <c r="E58" s="59" t="s">
        <v>59</v>
      </c>
      <c r="F58" s="60" t="s">
        <v>60</v>
      </c>
      <c r="G58" s="60" t="s">
        <v>66</v>
      </c>
      <c r="H58" s="60" t="s">
        <v>72</v>
      </c>
      <c r="I58" s="61" t="s">
        <v>67</v>
      </c>
    </row>
    <row r="59" spans="1:9" ht="24" hidden="1" x14ac:dyDescent="0.25">
      <c r="A59" s="55">
        <v>31</v>
      </c>
      <c r="B59" s="57" t="s">
        <v>324</v>
      </c>
      <c r="C59" s="57" t="s">
        <v>317</v>
      </c>
      <c r="D59" s="58"/>
      <c r="E59" s="59" t="s">
        <v>59</v>
      </c>
      <c r="F59" s="60" t="s">
        <v>60</v>
      </c>
      <c r="G59" s="60" t="s">
        <v>66</v>
      </c>
      <c r="H59" s="60" t="s">
        <v>72</v>
      </c>
      <c r="I59" s="61" t="s">
        <v>67</v>
      </c>
    </row>
    <row r="60" spans="1:9" ht="24" hidden="1" x14ac:dyDescent="0.25">
      <c r="A60" s="55">
        <v>32</v>
      </c>
      <c r="B60" s="57" t="s">
        <v>337</v>
      </c>
      <c r="C60" s="57" t="s">
        <v>317</v>
      </c>
      <c r="D60" s="58"/>
      <c r="E60" s="59" t="s">
        <v>59</v>
      </c>
      <c r="F60" s="60" t="s">
        <v>60</v>
      </c>
      <c r="G60" s="60" t="s">
        <v>66</v>
      </c>
      <c r="H60" s="60" t="s">
        <v>72</v>
      </c>
      <c r="I60" s="61" t="s">
        <v>67</v>
      </c>
    </row>
    <row r="61" spans="1:9" ht="24" hidden="1" x14ac:dyDescent="0.25">
      <c r="A61" s="55">
        <v>33</v>
      </c>
      <c r="B61" s="57" t="s">
        <v>338</v>
      </c>
      <c r="C61" s="57" t="s">
        <v>317</v>
      </c>
      <c r="D61" s="58"/>
      <c r="E61" s="59" t="s">
        <v>59</v>
      </c>
      <c r="F61" s="60" t="s">
        <v>60</v>
      </c>
      <c r="G61" s="60" t="s">
        <v>66</v>
      </c>
      <c r="H61" s="60" t="s">
        <v>72</v>
      </c>
      <c r="I61" s="61" t="s">
        <v>67</v>
      </c>
    </row>
    <row r="62" spans="1:9" ht="24" hidden="1" x14ac:dyDescent="0.25">
      <c r="A62" s="55">
        <v>34</v>
      </c>
      <c r="B62" s="57" t="s">
        <v>328</v>
      </c>
      <c r="C62" s="57" t="s">
        <v>317</v>
      </c>
      <c r="D62" s="58"/>
      <c r="E62" s="59" t="s">
        <v>59</v>
      </c>
      <c r="F62" s="60" t="s">
        <v>60</v>
      </c>
      <c r="G62" s="60" t="s">
        <v>66</v>
      </c>
      <c r="H62" s="60" t="s">
        <v>72</v>
      </c>
      <c r="I62" s="61" t="s">
        <v>67</v>
      </c>
    </row>
    <row r="63" spans="1:9" ht="24" hidden="1" x14ac:dyDescent="0.25">
      <c r="A63" s="55">
        <v>35</v>
      </c>
      <c r="B63" s="57" t="s">
        <v>339</v>
      </c>
      <c r="C63" s="57" t="s">
        <v>317</v>
      </c>
      <c r="D63" s="58"/>
      <c r="E63" s="59" t="s">
        <v>59</v>
      </c>
      <c r="F63" s="60" t="s">
        <v>60</v>
      </c>
      <c r="G63" s="60" t="s">
        <v>66</v>
      </c>
      <c r="H63" s="60" t="s">
        <v>72</v>
      </c>
      <c r="I63" s="61" t="s">
        <v>67</v>
      </c>
    </row>
    <row r="64" spans="1:9" ht="24" hidden="1" x14ac:dyDescent="0.25">
      <c r="A64" s="55">
        <v>36</v>
      </c>
      <c r="B64" s="57" t="s">
        <v>340</v>
      </c>
      <c r="C64" s="57" t="s">
        <v>317</v>
      </c>
      <c r="D64" s="58"/>
      <c r="E64" s="59" t="s">
        <v>59</v>
      </c>
      <c r="F64" s="60" t="s">
        <v>60</v>
      </c>
      <c r="G64" s="60" t="s">
        <v>66</v>
      </c>
      <c r="H64" s="60" t="s">
        <v>72</v>
      </c>
      <c r="I64" s="61" t="s">
        <v>67</v>
      </c>
    </row>
    <row r="65" spans="1:9" ht="24" hidden="1" x14ac:dyDescent="0.25">
      <c r="A65" s="55">
        <v>37</v>
      </c>
      <c r="B65" s="57" t="s">
        <v>341</v>
      </c>
      <c r="C65" s="57" t="s">
        <v>317</v>
      </c>
      <c r="D65" s="58"/>
      <c r="E65" s="59" t="s">
        <v>59</v>
      </c>
      <c r="F65" s="60" t="s">
        <v>60</v>
      </c>
      <c r="G65" s="60" t="s">
        <v>66</v>
      </c>
      <c r="H65" s="60" t="s">
        <v>72</v>
      </c>
      <c r="I65" s="61" t="s">
        <v>67</v>
      </c>
    </row>
    <row r="66" spans="1:9" ht="24" hidden="1" x14ac:dyDescent="0.25">
      <c r="A66" s="55">
        <v>38</v>
      </c>
      <c r="B66" s="57" t="s">
        <v>342</v>
      </c>
      <c r="C66" s="57" t="s">
        <v>317</v>
      </c>
      <c r="D66" s="58"/>
      <c r="E66" s="59" t="s">
        <v>59</v>
      </c>
      <c r="F66" s="60" t="s">
        <v>60</v>
      </c>
      <c r="G66" s="60" t="s">
        <v>66</v>
      </c>
      <c r="H66" s="60" t="s">
        <v>72</v>
      </c>
      <c r="I66" s="61" t="s">
        <v>67</v>
      </c>
    </row>
    <row r="67" spans="1:9" ht="24" hidden="1" x14ac:dyDescent="0.25">
      <c r="A67" s="55">
        <v>39</v>
      </c>
      <c r="B67" s="57" t="s">
        <v>334</v>
      </c>
      <c r="C67" s="57" t="s">
        <v>317</v>
      </c>
      <c r="D67" s="58"/>
      <c r="E67" s="59" t="s">
        <v>59</v>
      </c>
      <c r="F67" s="60" t="s">
        <v>60</v>
      </c>
      <c r="G67" s="60" t="s">
        <v>66</v>
      </c>
      <c r="H67" s="60" t="s">
        <v>72</v>
      </c>
      <c r="I67" s="61" t="s">
        <v>67</v>
      </c>
    </row>
    <row r="68" spans="1:9" ht="24" hidden="1" x14ac:dyDescent="0.25">
      <c r="A68" s="55">
        <v>40</v>
      </c>
      <c r="B68" s="57" t="s">
        <v>343</v>
      </c>
      <c r="C68" s="57" t="s">
        <v>317</v>
      </c>
      <c r="D68" s="58"/>
      <c r="E68" s="59" t="s">
        <v>59</v>
      </c>
      <c r="F68" s="60" t="s">
        <v>60</v>
      </c>
      <c r="G68" s="60" t="s">
        <v>66</v>
      </c>
      <c r="H68" s="60" t="s">
        <v>72</v>
      </c>
      <c r="I68" s="61" t="s">
        <v>67</v>
      </c>
    </row>
    <row r="69" spans="1:9" ht="24" x14ac:dyDescent="0.25">
      <c r="A69" s="55">
        <v>28</v>
      </c>
      <c r="B69" s="57" t="s">
        <v>500</v>
      </c>
      <c r="C69" s="57" t="s">
        <v>317</v>
      </c>
      <c r="D69" s="58">
        <f>35928.61344+23529.42-0.001</f>
        <v>59458.032440000003</v>
      </c>
      <c r="E69" s="59" t="s">
        <v>59</v>
      </c>
      <c r="F69" s="60" t="s">
        <v>60</v>
      </c>
      <c r="G69" s="60" t="s">
        <v>66</v>
      </c>
      <c r="H69" s="60" t="s">
        <v>72</v>
      </c>
      <c r="I69" s="61" t="s">
        <v>67</v>
      </c>
    </row>
    <row r="70" spans="1:9" s="29" customFormat="1" ht="12.75" x14ac:dyDescent="0.2">
      <c r="A70" s="148" t="s">
        <v>219</v>
      </c>
      <c r="B70" s="149"/>
      <c r="C70" s="150"/>
      <c r="D70" s="62">
        <f>SUM(D23:D69)*1.19</f>
        <v>186500.00400360001</v>
      </c>
      <c r="E70" s="59"/>
      <c r="F70" s="60"/>
      <c r="G70" s="60"/>
      <c r="H70" s="60"/>
      <c r="I70" s="61"/>
    </row>
    <row r="71" spans="1:9" ht="24" x14ac:dyDescent="0.25">
      <c r="A71" s="55">
        <v>29</v>
      </c>
      <c r="B71" s="65" t="s">
        <v>79</v>
      </c>
      <c r="C71" s="65" t="s">
        <v>83</v>
      </c>
      <c r="D71" s="58">
        <f>71500/1.19+3000</f>
        <v>63084.033613445383</v>
      </c>
      <c r="E71" s="59" t="s">
        <v>59</v>
      </c>
      <c r="F71" s="60" t="s">
        <v>60</v>
      </c>
      <c r="G71" s="60" t="s">
        <v>66</v>
      </c>
      <c r="H71" s="60" t="s">
        <v>72</v>
      </c>
      <c r="I71" s="61" t="s">
        <v>67</v>
      </c>
    </row>
    <row r="72" spans="1:9" ht="24" x14ac:dyDescent="0.25">
      <c r="A72" s="55">
        <v>30</v>
      </c>
      <c r="B72" s="65" t="s">
        <v>80</v>
      </c>
      <c r="C72" s="65" t="s">
        <v>84</v>
      </c>
      <c r="D72" s="58">
        <f>3980/1.19</f>
        <v>3344.5378151260506</v>
      </c>
      <c r="E72" s="59" t="s">
        <v>59</v>
      </c>
      <c r="F72" s="60" t="s">
        <v>60</v>
      </c>
      <c r="G72" s="60" t="s">
        <v>66</v>
      </c>
      <c r="H72" s="60" t="s">
        <v>72</v>
      </c>
      <c r="I72" s="61" t="s">
        <v>67</v>
      </c>
    </row>
    <row r="73" spans="1:9" ht="24" x14ac:dyDescent="0.25">
      <c r="A73" s="55">
        <v>31</v>
      </c>
      <c r="B73" s="65" t="s">
        <v>81</v>
      </c>
      <c r="C73" s="65" t="s">
        <v>85</v>
      </c>
      <c r="D73" s="58">
        <v>500</v>
      </c>
      <c r="E73" s="59" t="s">
        <v>59</v>
      </c>
      <c r="F73" s="60" t="s">
        <v>60</v>
      </c>
      <c r="G73" s="60" t="s">
        <v>66</v>
      </c>
      <c r="H73" s="60" t="s">
        <v>72</v>
      </c>
      <c r="I73" s="61" t="s">
        <v>67</v>
      </c>
    </row>
    <row r="74" spans="1:9" ht="24" x14ac:dyDescent="0.25">
      <c r="A74" s="55">
        <v>32</v>
      </c>
      <c r="B74" s="65" t="s">
        <v>82</v>
      </c>
      <c r="C74" s="65" t="s">
        <v>86</v>
      </c>
      <c r="D74" s="58">
        <f>15054/1.19+3194.117</f>
        <v>15844.537168067227</v>
      </c>
      <c r="E74" s="59" t="s">
        <v>59</v>
      </c>
      <c r="F74" s="60" t="s">
        <v>60</v>
      </c>
      <c r="G74" s="60" t="s">
        <v>66</v>
      </c>
      <c r="H74" s="60" t="s">
        <v>72</v>
      </c>
      <c r="I74" s="61" t="s">
        <v>67</v>
      </c>
    </row>
    <row r="75" spans="1:9" s="29" customFormat="1" ht="12.75" x14ac:dyDescent="0.2">
      <c r="A75" s="148" t="s">
        <v>220</v>
      </c>
      <c r="B75" s="149"/>
      <c r="C75" s="150"/>
      <c r="D75" s="62">
        <f>SUM(D71:D74)*1.19</f>
        <v>98499.999230000001</v>
      </c>
      <c r="E75" s="59"/>
      <c r="F75" s="60"/>
      <c r="G75" s="60"/>
      <c r="H75" s="60"/>
      <c r="I75" s="61"/>
    </row>
    <row r="76" spans="1:9" ht="24" x14ac:dyDescent="0.25">
      <c r="A76" s="55">
        <v>33</v>
      </c>
      <c r="B76" s="65" t="s">
        <v>87</v>
      </c>
      <c r="C76" s="65" t="s">
        <v>96</v>
      </c>
      <c r="D76" s="58">
        <v>3000</v>
      </c>
      <c r="E76" s="59" t="s">
        <v>59</v>
      </c>
      <c r="F76" s="60" t="s">
        <v>60</v>
      </c>
      <c r="G76" s="60" t="s">
        <v>66</v>
      </c>
      <c r="H76" s="60" t="s">
        <v>72</v>
      </c>
      <c r="I76" s="61" t="s">
        <v>67</v>
      </c>
    </row>
    <row r="77" spans="1:9" ht="24" x14ac:dyDescent="0.25">
      <c r="A77" s="55">
        <v>34</v>
      </c>
      <c r="B77" s="65" t="s">
        <v>88</v>
      </c>
      <c r="C77" s="65" t="s">
        <v>78</v>
      </c>
      <c r="D77" s="58">
        <v>57000</v>
      </c>
      <c r="E77" s="59" t="s">
        <v>59</v>
      </c>
      <c r="F77" s="60" t="s">
        <v>60</v>
      </c>
      <c r="G77" s="60" t="s">
        <v>66</v>
      </c>
      <c r="H77" s="60" t="s">
        <v>72</v>
      </c>
      <c r="I77" s="61" t="s">
        <v>67</v>
      </c>
    </row>
    <row r="78" spans="1:9" ht="24" x14ac:dyDescent="0.25">
      <c r="A78" s="55">
        <v>35</v>
      </c>
      <c r="B78" s="65" t="s">
        <v>89</v>
      </c>
      <c r="C78" s="65" t="s">
        <v>97</v>
      </c>
      <c r="D78" s="58">
        <v>19000</v>
      </c>
      <c r="E78" s="59" t="s">
        <v>59</v>
      </c>
      <c r="F78" s="60" t="s">
        <v>60</v>
      </c>
      <c r="G78" s="60" t="s">
        <v>66</v>
      </c>
      <c r="H78" s="60" t="s">
        <v>72</v>
      </c>
      <c r="I78" s="61" t="s">
        <v>67</v>
      </c>
    </row>
    <row r="79" spans="1:9" ht="24" x14ac:dyDescent="0.25">
      <c r="A79" s="55">
        <v>36</v>
      </c>
      <c r="B79" s="65" t="s">
        <v>90</v>
      </c>
      <c r="C79" s="65" t="s">
        <v>98</v>
      </c>
      <c r="D79" s="58">
        <f>18000*12+7408*12</f>
        <v>304896</v>
      </c>
      <c r="E79" s="59" t="s">
        <v>59</v>
      </c>
      <c r="F79" s="60" t="s">
        <v>60</v>
      </c>
      <c r="G79" s="60" t="s">
        <v>66</v>
      </c>
      <c r="H79" s="60" t="s">
        <v>72</v>
      </c>
      <c r="I79" s="61" t="s">
        <v>67</v>
      </c>
    </row>
    <row r="80" spans="1:9" ht="24" x14ac:dyDescent="0.25">
      <c r="A80" s="55">
        <v>37</v>
      </c>
      <c r="B80" s="65" t="s">
        <v>91</v>
      </c>
      <c r="C80" s="65" t="s">
        <v>98</v>
      </c>
      <c r="D80" s="58">
        <f>7425*12</f>
        <v>89100</v>
      </c>
      <c r="E80" s="59" t="s">
        <v>59</v>
      </c>
      <c r="F80" s="60" t="s">
        <v>60</v>
      </c>
      <c r="G80" s="60" t="s">
        <v>66</v>
      </c>
      <c r="H80" s="60" t="s">
        <v>72</v>
      </c>
      <c r="I80" s="61" t="s">
        <v>67</v>
      </c>
    </row>
    <row r="81" spans="1:9" ht="24" x14ac:dyDescent="0.25">
      <c r="A81" s="55">
        <v>38</v>
      </c>
      <c r="B81" s="65" t="s">
        <v>489</v>
      </c>
      <c r="C81" s="65" t="s">
        <v>98</v>
      </c>
      <c r="D81" s="58">
        <f>12327*12</f>
        <v>147924</v>
      </c>
      <c r="E81" s="59" t="s">
        <v>59</v>
      </c>
      <c r="F81" s="60" t="s">
        <v>60</v>
      </c>
      <c r="G81" s="60" t="s">
        <v>66</v>
      </c>
      <c r="H81" s="60" t="s">
        <v>151</v>
      </c>
      <c r="I81" s="61" t="s">
        <v>67</v>
      </c>
    </row>
    <row r="82" spans="1:9" ht="24" x14ac:dyDescent="0.25">
      <c r="A82" s="55">
        <v>39</v>
      </c>
      <c r="B82" s="65" t="s">
        <v>490</v>
      </c>
      <c r="C82" s="65" t="s">
        <v>98</v>
      </c>
      <c r="D82" s="58">
        <f>4600*12+6600*8</f>
        <v>108000</v>
      </c>
      <c r="E82" s="59" t="s">
        <v>59</v>
      </c>
      <c r="F82" s="60" t="s">
        <v>60</v>
      </c>
      <c r="G82" s="60" t="s">
        <v>66</v>
      </c>
      <c r="H82" s="60" t="s">
        <v>151</v>
      </c>
      <c r="I82" s="61" t="s">
        <v>67</v>
      </c>
    </row>
    <row r="83" spans="1:9" ht="36" x14ac:dyDescent="0.25">
      <c r="A83" s="55">
        <v>40</v>
      </c>
      <c r="B83" s="65" t="s">
        <v>92</v>
      </c>
      <c r="C83" s="65" t="s">
        <v>639</v>
      </c>
      <c r="D83" s="58">
        <v>45000</v>
      </c>
      <c r="E83" s="59" t="s">
        <v>59</v>
      </c>
      <c r="F83" s="60" t="s">
        <v>60</v>
      </c>
      <c r="G83" s="60" t="s">
        <v>66</v>
      </c>
      <c r="H83" s="60" t="s">
        <v>72</v>
      </c>
      <c r="I83" s="61" t="s">
        <v>67</v>
      </c>
    </row>
    <row r="84" spans="1:9" ht="24" x14ac:dyDescent="0.25">
      <c r="A84" s="55">
        <v>41</v>
      </c>
      <c r="B84" s="65" t="s">
        <v>722</v>
      </c>
      <c r="C84" s="65" t="s">
        <v>719</v>
      </c>
      <c r="D84" s="58">
        <f>28000+17309</f>
        <v>45309</v>
      </c>
      <c r="E84" s="59" t="s">
        <v>59</v>
      </c>
      <c r="F84" s="60" t="s">
        <v>60</v>
      </c>
      <c r="G84" s="60" t="s">
        <v>66</v>
      </c>
      <c r="H84" s="60" t="s">
        <v>72</v>
      </c>
      <c r="I84" s="61" t="s">
        <v>67</v>
      </c>
    </row>
    <row r="85" spans="1:9" ht="24" x14ac:dyDescent="0.25">
      <c r="A85" s="55">
        <v>42</v>
      </c>
      <c r="B85" s="65" t="s">
        <v>711</v>
      </c>
      <c r="C85" s="65" t="s">
        <v>712</v>
      </c>
      <c r="D85" s="66">
        <v>9515</v>
      </c>
      <c r="E85" s="59" t="s">
        <v>59</v>
      </c>
      <c r="F85" s="60" t="s">
        <v>60</v>
      </c>
      <c r="G85" s="60" t="s">
        <v>66</v>
      </c>
      <c r="H85" s="60" t="s">
        <v>72</v>
      </c>
      <c r="I85" s="61" t="s">
        <v>67</v>
      </c>
    </row>
    <row r="86" spans="1:9" ht="24" x14ac:dyDescent="0.25">
      <c r="A86" s="55">
        <v>43</v>
      </c>
      <c r="B86" s="65" t="s">
        <v>93</v>
      </c>
      <c r="C86" s="67" t="s">
        <v>100</v>
      </c>
      <c r="D86" s="66">
        <v>5000</v>
      </c>
      <c r="E86" s="59" t="s">
        <v>59</v>
      </c>
      <c r="F86" s="60" t="s">
        <v>60</v>
      </c>
      <c r="G86" s="60" t="s">
        <v>66</v>
      </c>
      <c r="H86" s="60" t="s">
        <v>72</v>
      </c>
      <c r="I86" s="61" t="s">
        <v>67</v>
      </c>
    </row>
    <row r="87" spans="1:9" ht="24" x14ac:dyDescent="0.25">
      <c r="A87" s="55">
        <v>44</v>
      </c>
      <c r="B87" s="65" t="s">
        <v>94</v>
      </c>
      <c r="C87" s="65" t="s">
        <v>101</v>
      </c>
      <c r="D87" s="66">
        <f>70000-52800</f>
        <v>17200</v>
      </c>
      <c r="E87" s="59" t="s">
        <v>59</v>
      </c>
      <c r="F87" s="60" t="s">
        <v>60</v>
      </c>
      <c r="G87" s="60" t="s">
        <v>66</v>
      </c>
      <c r="H87" s="60" t="s">
        <v>72</v>
      </c>
      <c r="I87" s="61" t="s">
        <v>67</v>
      </c>
    </row>
    <row r="88" spans="1:9" ht="24" x14ac:dyDescent="0.25">
      <c r="A88" s="55">
        <v>45</v>
      </c>
      <c r="B88" s="65" t="s">
        <v>718</v>
      </c>
      <c r="C88" s="65" t="s">
        <v>102</v>
      </c>
      <c r="D88" s="66">
        <v>3168</v>
      </c>
      <c r="E88" s="59" t="s">
        <v>59</v>
      </c>
      <c r="F88" s="60" t="s">
        <v>60</v>
      </c>
      <c r="G88" s="60" t="s">
        <v>66</v>
      </c>
      <c r="H88" s="60" t="s">
        <v>72</v>
      </c>
      <c r="I88" s="61" t="s">
        <v>67</v>
      </c>
    </row>
    <row r="89" spans="1:9" ht="24" x14ac:dyDescent="0.25">
      <c r="A89" s="55">
        <v>46</v>
      </c>
      <c r="B89" s="57" t="s">
        <v>524</v>
      </c>
      <c r="C89" s="57" t="s">
        <v>317</v>
      </c>
      <c r="D89" s="58">
        <v>104893</v>
      </c>
      <c r="E89" s="59" t="s">
        <v>59</v>
      </c>
      <c r="F89" s="60" t="s">
        <v>60</v>
      </c>
      <c r="G89" s="60" t="s">
        <v>66</v>
      </c>
      <c r="H89" s="60" t="s">
        <v>72</v>
      </c>
      <c r="I89" s="61" t="s">
        <v>67</v>
      </c>
    </row>
    <row r="90" spans="1:9" ht="24" x14ac:dyDescent="0.25">
      <c r="A90" s="55">
        <v>47</v>
      </c>
      <c r="B90" s="57" t="s">
        <v>525</v>
      </c>
      <c r="C90" s="57" t="s">
        <v>526</v>
      </c>
      <c r="D90" s="58">
        <v>1410</v>
      </c>
      <c r="E90" s="59" t="s">
        <v>59</v>
      </c>
      <c r="F90" s="60" t="s">
        <v>60</v>
      </c>
      <c r="G90" s="60" t="s">
        <v>66</v>
      </c>
      <c r="H90" s="60" t="s">
        <v>72</v>
      </c>
      <c r="I90" s="61" t="s">
        <v>67</v>
      </c>
    </row>
    <row r="91" spans="1:9" ht="24" x14ac:dyDescent="0.25">
      <c r="A91" s="55">
        <v>48</v>
      </c>
      <c r="B91" s="65" t="s">
        <v>95</v>
      </c>
      <c r="C91" s="65" t="s">
        <v>103</v>
      </c>
      <c r="D91" s="66">
        <v>19225.2</v>
      </c>
      <c r="E91" s="59" t="s">
        <v>59</v>
      </c>
      <c r="F91" s="60" t="s">
        <v>60</v>
      </c>
      <c r="G91" s="60" t="s">
        <v>66</v>
      </c>
      <c r="H91" s="60" t="s">
        <v>72</v>
      </c>
      <c r="I91" s="61" t="s">
        <v>67</v>
      </c>
    </row>
    <row r="92" spans="1:9" ht="24" x14ac:dyDescent="0.25">
      <c r="A92" s="55">
        <v>49</v>
      </c>
      <c r="B92" s="65" t="s">
        <v>640</v>
      </c>
      <c r="C92" s="65" t="s">
        <v>123</v>
      </c>
      <c r="D92" s="66">
        <f>2690+952</f>
        <v>3642</v>
      </c>
      <c r="E92" s="59" t="s">
        <v>59</v>
      </c>
      <c r="F92" s="60" t="s">
        <v>60</v>
      </c>
      <c r="G92" s="60" t="s">
        <v>66</v>
      </c>
      <c r="H92" s="60" t="s">
        <v>151</v>
      </c>
      <c r="I92" s="61" t="s">
        <v>67</v>
      </c>
    </row>
    <row r="93" spans="1:9" s="29" customFormat="1" ht="12.75" x14ac:dyDescent="0.2">
      <c r="A93" s="148" t="s">
        <v>221</v>
      </c>
      <c r="B93" s="149"/>
      <c r="C93" s="150"/>
      <c r="D93" s="62">
        <f>SUM(D76:D92)*1.19</f>
        <v>1170105.818</v>
      </c>
      <c r="E93" s="59"/>
      <c r="F93" s="60"/>
      <c r="G93" s="60"/>
      <c r="H93" s="60"/>
      <c r="I93" s="61"/>
    </row>
    <row r="94" spans="1:9" ht="24" x14ac:dyDescent="0.25">
      <c r="A94" s="55">
        <v>50</v>
      </c>
      <c r="B94" s="65" t="s">
        <v>104</v>
      </c>
      <c r="C94" s="65" t="s">
        <v>119</v>
      </c>
      <c r="D94" s="66">
        <v>1190</v>
      </c>
      <c r="E94" s="59" t="s">
        <v>59</v>
      </c>
      <c r="F94" s="60" t="s">
        <v>60</v>
      </c>
      <c r="G94" s="60" t="s">
        <v>66</v>
      </c>
      <c r="H94" s="60" t="s">
        <v>72</v>
      </c>
      <c r="I94" s="61" t="s">
        <v>67</v>
      </c>
    </row>
    <row r="95" spans="1:9" ht="24" x14ac:dyDescent="0.25">
      <c r="A95" s="55">
        <v>51</v>
      </c>
      <c r="B95" s="65" t="s">
        <v>105</v>
      </c>
      <c r="C95" s="65" t="s">
        <v>120</v>
      </c>
      <c r="D95" s="66">
        <v>87161</v>
      </c>
      <c r="E95" s="59" t="s">
        <v>59</v>
      </c>
      <c r="F95" s="60" t="s">
        <v>60</v>
      </c>
      <c r="G95" s="60" t="s">
        <v>66</v>
      </c>
      <c r="H95" s="60" t="s">
        <v>72</v>
      </c>
      <c r="I95" s="61" t="s">
        <v>67</v>
      </c>
    </row>
    <row r="96" spans="1:9" ht="24" x14ac:dyDescent="0.25">
      <c r="A96" s="55">
        <v>52</v>
      </c>
      <c r="B96" s="65" t="s">
        <v>106</v>
      </c>
      <c r="C96" s="65" t="s">
        <v>121</v>
      </c>
      <c r="D96" s="66">
        <v>500</v>
      </c>
      <c r="E96" s="59" t="s">
        <v>59</v>
      </c>
      <c r="F96" s="60" t="s">
        <v>60</v>
      </c>
      <c r="G96" s="60" t="s">
        <v>66</v>
      </c>
      <c r="H96" s="60" t="s">
        <v>72</v>
      </c>
      <c r="I96" s="61" t="s">
        <v>67</v>
      </c>
    </row>
    <row r="97" spans="1:9" ht="24" x14ac:dyDescent="0.25">
      <c r="A97" s="55">
        <v>53</v>
      </c>
      <c r="B97" s="65" t="s">
        <v>107</v>
      </c>
      <c r="C97" s="65" t="s">
        <v>122</v>
      </c>
      <c r="D97" s="66">
        <f>136.41*12</f>
        <v>1636.92</v>
      </c>
      <c r="E97" s="59" t="s">
        <v>59</v>
      </c>
      <c r="F97" s="60" t="s">
        <v>60</v>
      </c>
      <c r="G97" s="60" t="s">
        <v>66</v>
      </c>
      <c r="H97" s="60" t="s">
        <v>72</v>
      </c>
      <c r="I97" s="61" t="s">
        <v>67</v>
      </c>
    </row>
    <row r="98" spans="1:9" ht="24" x14ac:dyDescent="0.25">
      <c r="A98" s="55">
        <v>54</v>
      </c>
      <c r="B98" s="65" t="s">
        <v>108</v>
      </c>
      <c r="C98" s="65" t="s">
        <v>123</v>
      </c>
      <c r="D98" s="66">
        <f>119*12</f>
        <v>1428</v>
      </c>
      <c r="E98" s="59" t="s">
        <v>59</v>
      </c>
      <c r="F98" s="60" t="s">
        <v>60</v>
      </c>
      <c r="G98" s="60" t="s">
        <v>66</v>
      </c>
      <c r="H98" s="60" t="s">
        <v>72</v>
      </c>
      <c r="I98" s="61" t="s">
        <v>67</v>
      </c>
    </row>
    <row r="99" spans="1:9" ht="24" x14ac:dyDescent="0.25">
      <c r="A99" s="55">
        <v>55</v>
      </c>
      <c r="B99" s="65" t="s">
        <v>109</v>
      </c>
      <c r="C99" s="65" t="s">
        <v>124</v>
      </c>
      <c r="D99" s="66">
        <v>30730</v>
      </c>
      <c r="E99" s="59" t="s">
        <v>59</v>
      </c>
      <c r="F99" s="60" t="s">
        <v>60</v>
      </c>
      <c r="G99" s="60" t="s">
        <v>66</v>
      </c>
      <c r="H99" s="60" t="s">
        <v>72</v>
      </c>
      <c r="I99" s="61" t="s">
        <v>67</v>
      </c>
    </row>
    <row r="100" spans="1:9" ht="24" x14ac:dyDescent="0.25">
      <c r="A100" s="55">
        <v>56</v>
      </c>
      <c r="B100" s="65" t="s">
        <v>720</v>
      </c>
      <c r="C100" s="65" t="s">
        <v>721</v>
      </c>
      <c r="D100" s="66">
        <v>2660</v>
      </c>
      <c r="E100" s="59" t="s">
        <v>59</v>
      </c>
      <c r="F100" s="60" t="s">
        <v>60</v>
      </c>
      <c r="G100" s="60" t="s">
        <v>66</v>
      </c>
      <c r="H100" s="60" t="s">
        <v>72</v>
      </c>
      <c r="I100" s="61" t="s">
        <v>67</v>
      </c>
    </row>
    <row r="101" spans="1:9" ht="24" x14ac:dyDescent="0.25">
      <c r="A101" s="55">
        <v>57</v>
      </c>
      <c r="B101" s="65" t="s">
        <v>715</v>
      </c>
      <c r="C101" s="65" t="s">
        <v>715</v>
      </c>
      <c r="D101" s="66">
        <v>7200</v>
      </c>
      <c r="E101" s="59" t="s">
        <v>59</v>
      </c>
      <c r="F101" s="60" t="s">
        <v>60</v>
      </c>
      <c r="G101" s="60" t="s">
        <v>66</v>
      </c>
      <c r="H101" s="60" t="s">
        <v>72</v>
      </c>
      <c r="I101" s="61" t="s">
        <v>67</v>
      </c>
    </row>
    <row r="102" spans="1:9" ht="24" x14ac:dyDescent="0.25">
      <c r="A102" s="55">
        <v>58</v>
      </c>
      <c r="B102" s="65" t="s">
        <v>716</v>
      </c>
      <c r="C102" s="65" t="s">
        <v>717</v>
      </c>
      <c r="D102" s="66">
        <v>19800</v>
      </c>
      <c r="E102" s="59" t="s">
        <v>59</v>
      </c>
      <c r="F102" s="60" t="s">
        <v>60</v>
      </c>
      <c r="G102" s="60" t="s">
        <v>66</v>
      </c>
      <c r="H102" s="60" t="s">
        <v>72</v>
      </c>
      <c r="I102" s="61" t="s">
        <v>67</v>
      </c>
    </row>
    <row r="103" spans="1:9" ht="24" x14ac:dyDescent="0.25">
      <c r="A103" s="55">
        <v>59</v>
      </c>
      <c r="B103" s="65" t="s">
        <v>388</v>
      </c>
      <c r="C103" s="65" t="s">
        <v>389</v>
      </c>
      <c r="D103" s="66">
        <v>18750</v>
      </c>
      <c r="E103" s="59" t="s">
        <v>59</v>
      </c>
      <c r="F103" s="60" t="s">
        <v>60</v>
      </c>
      <c r="G103" s="60" t="s">
        <v>66</v>
      </c>
      <c r="H103" s="60" t="s">
        <v>72</v>
      </c>
      <c r="I103" s="61" t="s">
        <v>67</v>
      </c>
    </row>
    <row r="104" spans="1:9" ht="24" x14ac:dyDescent="0.25">
      <c r="A104" s="55">
        <v>60</v>
      </c>
      <c r="B104" s="65" t="s">
        <v>110</v>
      </c>
      <c r="C104" s="65" t="s">
        <v>125</v>
      </c>
      <c r="D104" s="66">
        <f>1161.6*12</f>
        <v>13939.199999999999</v>
      </c>
      <c r="E104" s="59" t="s">
        <v>59</v>
      </c>
      <c r="F104" s="60" t="s">
        <v>60</v>
      </c>
      <c r="G104" s="60" t="s">
        <v>66</v>
      </c>
      <c r="H104" s="60" t="s">
        <v>72</v>
      </c>
      <c r="I104" s="61" t="s">
        <v>67</v>
      </c>
    </row>
    <row r="105" spans="1:9" ht="24" hidden="1" x14ac:dyDescent="0.25">
      <c r="A105" s="55">
        <v>61</v>
      </c>
      <c r="B105" s="65" t="s">
        <v>111</v>
      </c>
      <c r="C105" s="65" t="s">
        <v>126</v>
      </c>
      <c r="D105" s="66"/>
      <c r="E105" s="59" t="s">
        <v>59</v>
      </c>
      <c r="F105" s="60" t="s">
        <v>60</v>
      </c>
      <c r="G105" s="60" t="s">
        <v>66</v>
      </c>
      <c r="H105" s="60" t="s">
        <v>72</v>
      </c>
      <c r="I105" s="61" t="s">
        <v>67</v>
      </c>
    </row>
    <row r="106" spans="1:9" ht="60" x14ac:dyDescent="0.25">
      <c r="A106" s="55">
        <v>61</v>
      </c>
      <c r="B106" s="65" t="s">
        <v>390</v>
      </c>
      <c r="C106" s="65" t="s">
        <v>127</v>
      </c>
      <c r="D106" s="66">
        <v>40800</v>
      </c>
      <c r="E106" s="59" t="s">
        <v>59</v>
      </c>
      <c r="F106" s="60" t="s">
        <v>60</v>
      </c>
      <c r="G106" s="60" t="s">
        <v>66</v>
      </c>
      <c r="H106" s="60" t="s">
        <v>72</v>
      </c>
      <c r="I106" s="61" t="s">
        <v>67</v>
      </c>
    </row>
    <row r="107" spans="1:9" ht="24" x14ac:dyDescent="0.25">
      <c r="A107" s="55">
        <v>62</v>
      </c>
      <c r="B107" s="65" t="s">
        <v>112</v>
      </c>
      <c r="C107" s="65" t="s">
        <v>128</v>
      </c>
      <c r="D107" s="66">
        <v>7996</v>
      </c>
      <c r="E107" s="59" t="s">
        <v>59</v>
      </c>
      <c r="F107" s="60" t="s">
        <v>60</v>
      </c>
      <c r="G107" s="60" t="s">
        <v>66</v>
      </c>
      <c r="H107" s="60" t="s">
        <v>72</v>
      </c>
      <c r="I107" s="61" t="s">
        <v>67</v>
      </c>
    </row>
    <row r="108" spans="1:9" ht="24" x14ac:dyDescent="0.25">
      <c r="A108" s="55">
        <v>63</v>
      </c>
      <c r="B108" s="65" t="s">
        <v>113</v>
      </c>
      <c r="C108" s="65" t="s">
        <v>129</v>
      </c>
      <c r="D108" s="66">
        <f>15000+195100+14670</f>
        <v>224770</v>
      </c>
      <c r="E108" s="59" t="s">
        <v>59</v>
      </c>
      <c r="F108" s="60" t="s">
        <v>60</v>
      </c>
      <c r="G108" s="60" t="s">
        <v>66</v>
      </c>
      <c r="H108" s="60" t="s">
        <v>72</v>
      </c>
      <c r="I108" s="61" t="s">
        <v>67</v>
      </c>
    </row>
    <row r="109" spans="1:9" ht="24" x14ac:dyDescent="0.25">
      <c r="A109" s="55">
        <v>64</v>
      </c>
      <c r="B109" s="76" t="s">
        <v>471</v>
      </c>
      <c r="C109" s="65"/>
      <c r="D109" s="66">
        <v>2102</v>
      </c>
      <c r="E109" s="59" t="s">
        <v>59</v>
      </c>
      <c r="F109" s="60" t="s">
        <v>60</v>
      </c>
      <c r="G109" s="60" t="s">
        <v>66</v>
      </c>
      <c r="H109" s="60" t="s">
        <v>72</v>
      </c>
      <c r="I109" s="61" t="s">
        <v>67</v>
      </c>
    </row>
    <row r="110" spans="1:9" ht="24" x14ac:dyDescent="0.25">
      <c r="A110" s="55">
        <v>65</v>
      </c>
      <c r="B110" s="65" t="s">
        <v>114</v>
      </c>
      <c r="C110" s="65" t="s">
        <v>130</v>
      </c>
      <c r="D110" s="66">
        <v>45094</v>
      </c>
      <c r="E110" s="59" t="s">
        <v>59</v>
      </c>
      <c r="F110" s="60" t="s">
        <v>60</v>
      </c>
      <c r="G110" s="60" t="s">
        <v>66</v>
      </c>
      <c r="H110" s="60" t="s">
        <v>72</v>
      </c>
      <c r="I110" s="61" t="s">
        <v>67</v>
      </c>
    </row>
    <row r="111" spans="1:9" ht="24" x14ac:dyDescent="0.25">
      <c r="A111" s="55">
        <v>66</v>
      </c>
      <c r="B111" s="65" t="s">
        <v>115</v>
      </c>
      <c r="C111" s="65" t="s">
        <v>131</v>
      </c>
      <c r="D111" s="66">
        <v>5000</v>
      </c>
      <c r="E111" s="59" t="s">
        <v>59</v>
      </c>
      <c r="F111" s="60" t="s">
        <v>60</v>
      </c>
      <c r="G111" s="60" t="s">
        <v>66</v>
      </c>
      <c r="H111" s="60" t="s">
        <v>72</v>
      </c>
      <c r="I111" s="61" t="s">
        <v>67</v>
      </c>
    </row>
    <row r="112" spans="1:9" ht="36" x14ac:dyDescent="0.25">
      <c r="A112" s="55">
        <v>67</v>
      </c>
      <c r="B112" s="77" t="s">
        <v>637</v>
      </c>
      <c r="C112" s="57" t="s">
        <v>638</v>
      </c>
      <c r="D112" s="58">
        <v>4000</v>
      </c>
      <c r="E112" s="59" t="s">
        <v>59</v>
      </c>
      <c r="F112" s="60" t="s">
        <v>60</v>
      </c>
      <c r="G112" s="60" t="s">
        <v>66</v>
      </c>
      <c r="H112" s="60" t="s">
        <v>151</v>
      </c>
      <c r="I112" s="61" t="s">
        <v>67</v>
      </c>
    </row>
    <row r="113" spans="1:9" ht="24" x14ac:dyDescent="0.25">
      <c r="A113" s="55">
        <v>68</v>
      </c>
      <c r="B113" s="65" t="s">
        <v>116</v>
      </c>
      <c r="C113" s="65" t="s">
        <v>132</v>
      </c>
      <c r="D113" s="66">
        <v>21420</v>
      </c>
      <c r="E113" s="59" t="s">
        <v>59</v>
      </c>
      <c r="F113" s="60" t="s">
        <v>60</v>
      </c>
      <c r="G113" s="60" t="s">
        <v>66</v>
      </c>
      <c r="H113" s="60" t="s">
        <v>72</v>
      </c>
      <c r="I113" s="61" t="s">
        <v>67</v>
      </c>
    </row>
    <row r="114" spans="1:9" ht="24" x14ac:dyDescent="0.25">
      <c r="A114" s="55">
        <v>69</v>
      </c>
      <c r="B114" s="65" t="s">
        <v>117</v>
      </c>
      <c r="C114" s="67" t="s">
        <v>133</v>
      </c>
      <c r="D114" s="66">
        <f>2500</f>
        <v>2500</v>
      </c>
      <c r="E114" s="59" t="s">
        <v>59</v>
      </c>
      <c r="F114" s="60" t="s">
        <v>60</v>
      </c>
      <c r="G114" s="60" t="s">
        <v>66</v>
      </c>
      <c r="H114" s="60" t="s">
        <v>72</v>
      </c>
      <c r="I114" s="61" t="s">
        <v>67</v>
      </c>
    </row>
    <row r="115" spans="1:9" ht="24" x14ac:dyDescent="0.25">
      <c r="A115" s="55">
        <v>70</v>
      </c>
      <c r="B115" s="65" t="s">
        <v>118</v>
      </c>
      <c r="C115" s="65" t="s">
        <v>134</v>
      </c>
      <c r="D115" s="66">
        <v>3570</v>
      </c>
      <c r="E115" s="59" t="s">
        <v>59</v>
      </c>
      <c r="F115" s="60" t="s">
        <v>60</v>
      </c>
      <c r="G115" s="60" t="s">
        <v>66</v>
      </c>
      <c r="H115" s="60" t="s">
        <v>72</v>
      </c>
      <c r="I115" s="61" t="s">
        <v>67</v>
      </c>
    </row>
    <row r="116" spans="1:9" ht="24" x14ac:dyDescent="0.25">
      <c r="A116" s="55">
        <v>71</v>
      </c>
      <c r="B116" s="65" t="s">
        <v>714</v>
      </c>
      <c r="C116" s="67" t="s">
        <v>78</v>
      </c>
      <c r="D116" s="66">
        <v>1620</v>
      </c>
      <c r="E116" s="59" t="s">
        <v>59</v>
      </c>
      <c r="F116" s="60" t="s">
        <v>60</v>
      </c>
      <c r="G116" s="60" t="s">
        <v>66</v>
      </c>
      <c r="H116" s="60" t="s">
        <v>72</v>
      </c>
      <c r="I116" s="61" t="s">
        <v>67</v>
      </c>
    </row>
    <row r="117" spans="1:9" ht="24" x14ac:dyDescent="0.25">
      <c r="A117" s="55">
        <v>72</v>
      </c>
      <c r="B117" s="65" t="s">
        <v>713</v>
      </c>
      <c r="C117" s="67" t="s">
        <v>391</v>
      </c>
      <c r="D117" s="66">
        <v>13920</v>
      </c>
      <c r="E117" s="59" t="s">
        <v>59</v>
      </c>
      <c r="F117" s="60" t="s">
        <v>60</v>
      </c>
      <c r="G117" s="60" t="s">
        <v>66</v>
      </c>
      <c r="H117" s="60" t="s">
        <v>72</v>
      </c>
      <c r="I117" s="61" t="s">
        <v>67</v>
      </c>
    </row>
    <row r="118" spans="1:9" ht="24" x14ac:dyDescent="0.25">
      <c r="A118" s="55">
        <v>73</v>
      </c>
      <c r="B118" s="65" t="s">
        <v>628</v>
      </c>
      <c r="C118" s="67" t="s">
        <v>135</v>
      </c>
      <c r="D118" s="66">
        <v>36000</v>
      </c>
      <c r="E118" s="59" t="s">
        <v>59</v>
      </c>
      <c r="F118" s="60" t="s">
        <v>60</v>
      </c>
      <c r="G118" s="60" t="s">
        <v>66</v>
      </c>
      <c r="H118" s="60" t="s">
        <v>72</v>
      </c>
      <c r="I118" s="61" t="s">
        <v>67</v>
      </c>
    </row>
    <row r="119" spans="1:9" s="29" customFormat="1" ht="12.75" x14ac:dyDescent="0.2">
      <c r="A119" s="148" t="s">
        <v>222</v>
      </c>
      <c r="B119" s="149"/>
      <c r="C119" s="150"/>
      <c r="D119" s="62">
        <f>SUM(D94:D118)*1.19</f>
        <v>706606.67279999994</v>
      </c>
      <c r="E119" s="59"/>
      <c r="F119" s="60"/>
      <c r="G119" s="60"/>
      <c r="H119" s="60"/>
      <c r="I119" s="61"/>
    </row>
    <row r="120" spans="1:9" ht="72" x14ac:dyDescent="0.25">
      <c r="A120" s="55">
        <v>74</v>
      </c>
      <c r="B120" s="65" t="s">
        <v>136</v>
      </c>
      <c r="C120" s="65" t="s">
        <v>137</v>
      </c>
      <c r="D120" s="66">
        <v>63900.19</v>
      </c>
      <c r="E120" s="59" t="s">
        <v>59</v>
      </c>
      <c r="F120" s="60" t="s">
        <v>60</v>
      </c>
      <c r="G120" s="60" t="s">
        <v>66</v>
      </c>
      <c r="H120" s="60" t="s">
        <v>72</v>
      </c>
      <c r="I120" s="61" t="s">
        <v>67</v>
      </c>
    </row>
    <row r="121" spans="1:9" ht="96" x14ac:dyDescent="0.25">
      <c r="A121" s="55">
        <v>75</v>
      </c>
      <c r="B121" s="65" t="s">
        <v>641</v>
      </c>
      <c r="C121" s="65" t="s">
        <v>138</v>
      </c>
      <c r="D121" s="66">
        <f>(346917)/1.19-D120</f>
        <v>227626.70075630251</v>
      </c>
      <c r="E121" s="59" t="s">
        <v>59</v>
      </c>
      <c r="F121" s="60" t="s">
        <v>60</v>
      </c>
      <c r="G121" s="60" t="s">
        <v>66</v>
      </c>
      <c r="H121" s="60" t="s">
        <v>72</v>
      </c>
      <c r="I121" s="61" t="s">
        <v>67</v>
      </c>
    </row>
    <row r="122" spans="1:9" s="29" customFormat="1" ht="12.75" x14ac:dyDescent="0.2">
      <c r="A122" s="148" t="s">
        <v>223</v>
      </c>
      <c r="B122" s="149"/>
      <c r="C122" s="150"/>
      <c r="D122" s="62">
        <f>SUM(D120:D121)*1.19</f>
        <v>346917</v>
      </c>
      <c r="E122" s="59"/>
      <c r="F122" s="60"/>
      <c r="G122" s="60"/>
      <c r="H122" s="60"/>
      <c r="I122" s="61"/>
    </row>
    <row r="123" spans="1:9" ht="24" x14ac:dyDescent="0.25">
      <c r="A123" s="55">
        <v>76</v>
      </c>
      <c r="B123" s="141" t="s">
        <v>651</v>
      </c>
      <c r="C123" s="141" t="s">
        <v>693</v>
      </c>
      <c r="D123" s="142">
        <v>210.6</v>
      </c>
      <c r="E123" s="59" t="s">
        <v>59</v>
      </c>
      <c r="F123" s="60" t="s">
        <v>60</v>
      </c>
      <c r="G123" s="60" t="s">
        <v>66</v>
      </c>
      <c r="H123" s="60" t="s">
        <v>139</v>
      </c>
      <c r="I123" s="61" t="s">
        <v>67</v>
      </c>
    </row>
    <row r="124" spans="1:9" ht="24" x14ac:dyDescent="0.25">
      <c r="A124" s="55">
        <v>77</v>
      </c>
      <c r="B124" s="141" t="s">
        <v>652</v>
      </c>
      <c r="C124" s="141" t="s">
        <v>694</v>
      </c>
      <c r="D124" s="142">
        <v>468</v>
      </c>
      <c r="E124" s="59" t="s">
        <v>59</v>
      </c>
      <c r="F124" s="60" t="s">
        <v>60</v>
      </c>
      <c r="G124" s="60" t="s">
        <v>66</v>
      </c>
      <c r="H124" s="60" t="s">
        <v>139</v>
      </c>
      <c r="I124" s="61" t="s">
        <v>67</v>
      </c>
    </row>
    <row r="125" spans="1:9" ht="24" x14ac:dyDescent="0.25">
      <c r="A125" s="55">
        <v>78</v>
      </c>
      <c r="B125" s="141" t="s">
        <v>653</v>
      </c>
      <c r="C125" s="141" t="s">
        <v>695</v>
      </c>
      <c r="D125" s="142">
        <v>249</v>
      </c>
      <c r="E125" s="59" t="s">
        <v>59</v>
      </c>
      <c r="F125" s="60" t="s">
        <v>60</v>
      </c>
      <c r="G125" s="60" t="s">
        <v>66</v>
      </c>
      <c r="H125" s="60" t="s">
        <v>139</v>
      </c>
      <c r="I125" s="61" t="s">
        <v>67</v>
      </c>
    </row>
    <row r="126" spans="1:9" ht="24" x14ac:dyDescent="0.25">
      <c r="A126" s="55">
        <v>79</v>
      </c>
      <c r="B126" s="141" t="s">
        <v>654</v>
      </c>
      <c r="C126" s="141" t="s">
        <v>696</v>
      </c>
      <c r="D126" s="142">
        <v>1164</v>
      </c>
      <c r="E126" s="59" t="s">
        <v>59</v>
      </c>
      <c r="F126" s="60" t="s">
        <v>60</v>
      </c>
      <c r="G126" s="60" t="s">
        <v>66</v>
      </c>
      <c r="H126" s="60" t="s">
        <v>139</v>
      </c>
      <c r="I126" s="61" t="s">
        <v>67</v>
      </c>
    </row>
    <row r="127" spans="1:9" ht="24" x14ac:dyDescent="0.25">
      <c r="A127" s="55">
        <v>80</v>
      </c>
      <c r="B127" s="141" t="s">
        <v>272</v>
      </c>
      <c r="C127" s="141" t="s">
        <v>480</v>
      </c>
      <c r="D127" s="142">
        <v>475</v>
      </c>
      <c r="E127" s="59" t="s">
        <v>59</v>
      </c>
      <c r="F127" s="60" t="s">
        <v>60</v>
      </c>
      <c r="G127" s="60" t="s">
        <v>66</v>
      </c>
      <c r="H127" s="60" t="s">
        <v>139</v>
      </c>
      <c r="I127" s="61" t="s">
        <v>67</v>
      </c>
    </row>
    <row r="128" spans="1:9" ht="24" x14ac:dyDescent="0.25">
      <c r="A128" s="55">
        <v>81</v>
      </c>
      <c r="B128" s="141" t="s">
        <v>655</v>
      </c>
      <c r="C128" s="141" t="s">
        <v>697</v>
      </c>
      <c r="D128" s="142">
        <v>195</v>
      </c>
      <c r="E128" s="59" t="s">
        <v>59</v>
      </c>
      <c r="F128" s="60" t="s">
        <v>60</v>
      </c>
      <c r="G128" s="60" t="s">
        <v>66</v>
      </c>
      <c r="H128" s="60" t="s">
        <v>139</v>
      </c>
      <c r="I128" s="61" t="s">
        <v>67</v>
      </c>
    </row>
    <row r="129" spans="1:9" ht="24" x14ac:dyDescent="0.25">
      <c r="A129" s="55">
        <v>82</v>
      </c>
      <c r="B129" s="141" t="s">
        <v>656</v>
      </c>
      <c r="C129" s="141" t="s">
        <v>480</v>
      </c>
      <c r="D129" s="142">
        <v>86.5</v>
      </c>
      <c r="E129" s="59" t="s">
        <v>59</v>
      </c>
      <c r="F129" s="60" t="s">
        <v>60</v>
      </c>
      <c r="G129" s="60" t="s">
        <v>66</v>
      </c>
      <c r="H129" s="60" t="s">
        <v>139</v>
      </c>
      <c r="I129" s="61" t="s">
        <v>67</v>
      </c>
    </row>
    <row r="130" spans="1:9" ht="24" x14ac:dyDescent="0.25">
      <c r="A130" s="55">
        <v>83</v>
      </c>
      <c r="B130" s="141" t="s">
        <v>657</v>
      </c>
      <c r="C130" s="141" t="s">
        <v>698</v>
      </c>
      <c r="D130" s="142">
        <v>31.42</v>
      </c>
      <c r="E130" s="59" t="s">
        <v>59</v>
      </c>
      <c r="F130" s="60" t="s">
        <v>60</v>
      </c>
      <c r="G130" s="60" t="s">
        <v>66</v>
      </c>
      <c r="H130" s="60" t="s">
        <v>139</v>
      </c>
      <c r="I130" s="61" t="s">
        <v>67</v>
      </c>
    </row>
    <row r="131" spans="1:9" ht="24" x14ac:dyDescent="0.25">
      <c r="A131" s="55">
        <v>84</v>
      </c>
      <c r="B131" s="141" t="s">
        <v>658</v>
      </c>
      <c r="C131" s="141" t="s">
        <v>699</v>
      </c>
      <c r="D131" s="142">
        <v>434</v>
      </c>
      <c r="E131" s="59" t="s">
        <v>59</v>
      </c>
      <c r="F131" s="60" t="s">
        <v>60</v>
      </c>
      <c r="G131" s="60" t="s">
        <v>66</v>
      </c>
      <c r="H131" s="60" t="s">
        <v>139</v>
      </c>
      <c r="I131" s="61" t="s">
        <v>67</v>
      </c>
    </row>
    <row r="132" spans="1:9" ht="24" x14ac:dyDescent="0.25">
      <c r="A132" s="55">
        <v>85</v>
      </c>
      <c r="B132" s="141" t="s">
        <v>512</v>
      </c>
      <c r="C132" s="141" t="s">
        <v>517</v>
      </c>
      <c r="D132" s="142">
        <v>612.6</v>
      </c>
      <c r="E132" s="59" t="s">
        <v>59</v>
      </c>
      <c r="F132" s="60" t="s">
        <v>60</v>
      </c>
      <c r="G132" s="60" t="s">
        <v>66</v>
      </c>
      <c r="H132" s="60" t="s">
        <v>139</v>
      </c>
      <c r="I132" s="61" t="s">
        <v>67</v>
      </c>
    </row>
    <row r="133" spans="1:9" ht="24" x14ac:dyDescent="0.25">
      <c r="A133" s="55">
        <v>86</v>
      </c>
      <c r="B133" s="141" t="s">
        <v>659</v>
      </c>
      <c r="C133" s="141" t="s">
        <v>483</v>
      </c>
      <c r="D133" s="142">
        <v>370.8</v>
      </c>
      <c r="E133" s="59" t="s">
        <v>59</v>
      </c>
      <c r="F133" s="60" t="s">
        <v>60</v>
      </c>
      <c r="G133" s="60" t="s">
        <v>66</v>
      </c>
      <c r="H133" s="60" t="s">
        <v>139</v>
      </c>
      <c r="I133" s="61" t="s">
        <v>67</v>
      </c>
    </row>
    <row r="134" spans="1:9" ht="36" x14ac:dyDescent="0.25">
      <c r="A134" s="55">
        <v>87</v>
      </c>
      <c r="B134" s="141" t="s">
        <v>660</v>
      </c>
      <c r="C134" s="141" t="s">
        <v>700</v>
      </c>
      <c r="D134" s="142">
        <v>130</v>
      </c>
      <c r="E134" s="59" t="s">
        <v>59</v>
      </c>
      <c r="F134" s="60" t="s">
        <v>60</v>
      </c>
      <c r="G134" s="60" t="s">
        <v>66</v>
      </c>
      <c r="H134" s="60" t="s">
        <v>139</v>
      </c>
      <c r="I134" s="61" t="s">
        <v>67</v>
      </c>
    </row>
    <row r="135" spans="1:9" ht="24" x14ac:dyDescent="0.25">
      <c r="A135" s="55">
        <v>88</v>
      </c>
      <c r="B135" s="141" t="s">
        <v>513</v>
      </c>
      <c r="C135" s="141" t="s">
        <v>479</v>
      </c>
      <c r="D135" s="142">
        <v>209.6</v>
      </c>
      <c r="E135" s="59" t="s">
        <v>59</v>
      </c>
      <c r="F135" s="60" t="s">
        <v>60</v>
      </c>
      <c r="G135" s="60" t="s">
        <v>66</v>
      </c>
      <c r="H135" s="60" t="s">
        <v>139</v>
      </c>
      <c r="I135" s="61" t="s">
        <v>67</v>
      </c>
    </row>
    <row r="136" spans="1:9" ht="24" x14ac:dyDescent="0.25">
      <c r="A136" s="55">
        <v>89</v>
      </c>
      <c r="B136" s="141" t="s">
        <v>661</v>
      </c>
      <c r="C136" s="141" t="s">
        <v>479</v>
      </c>
      <c r="D136" s="142">
        <v>102</v>
      </c>
      <c r="E136" s="59" t="s">
        <v>59</v>
      </c>
      <c r="F136" s="60" t="s">
        <v>60</v>
      </c>
      <c r="G136" s="60" t="s">
        <v>66</v>
      </c>
      <c r="H136" s="60" t="s">
        <v>139</v>
      </c>
      <c r="I136" s="61" t="s">
        <v>67</v>
      </c>
    </row>
    <row r="137" spans="1:9" ht="24" x14ac:dyDescent="0.25">
      <c r="A137" s="55">
        <v>90</v>
      </c>
      <c r="B137" s="141" t="s">
        <v>662</v>
      </c>
      <c r="C137" s="141" t="s">
        <v>701</v>
      </c>
      <c r="D137" s="142">
        <v>392.7</v>
      </c>
      <c r="E137" s="59" t="s">
        <v>59</v>
      </c>
      <c r="F137" s="60" t="s">
        <v>60</v>
      </c>
      <c r="G137" s="60" t="s">
        <v>66</v>
      </c>
      <c r="H137" s="60" t="s">
        <v>139</v>
      </c>
      <c r="I137" s="61" t="s">
        <v>67</v>
      </c>
    </row>
    <row r="138" spans="1:9" ht="24" x14ac:dyDescent="0.25">
      <c r="A138" s="55">
        <v>91</v>
      </c>
      <c r="B138" s="141" t="s">
        <v>663</v>
      </c>
      <c r="C138" s="141" t="s">
        <v>486</v>
      </c>
      <c r="D138" s="142">
        <v>5817</v>
      </c>
      <c r="E138" s="59" t="s">
        <v>59</v>
      </c>
      <c r="F138" s="60" t="s">
        <v>60</v>
      </c>
      <c r="G138" s="60" t="s">
        <v>66</v>
      </c>
      <c r="H138" s="60" t="s">
        <v>139</v>
      </c>
      <c r="I138" s="61" t="s">
        <v>67</v>
      </c>
    </row>
    <row r="139" spans="1:9" ht="24" x14ac:dyDescent="0.25">
      <c r="A139" s="55">
        <v>92</v>
      </c>
      <c r="B139" s="141" t="s">
        <v>664</v>
      </c>
      <c r="C139" s="141" t="s">
        <v>487</v>
      </c>
      <c r="D139" s="142">
        <v>62940</v>
      </c>
      <c r="E139" s="59" t="s">
        <v>59</v>
      </c>
      <c r="F139" s="60" t="s">
        <v>60</v>
      </c>
      <c r="G139" s="60" t="s">
        <v>66</v>
      </c>
      <c r="H139" s="60" t="s">
        <v>139</v>
      </c>
      <c r="I139" s="61" t="s">
        <v>67</v>
      </c>
    </row>
    <row r="140" spans="1:9" ht="24" x14ac:dyDescent="0.25">
      <c r="A140" s="55">
        <v>93</v>
      </c>
      <c r="B140" s="141" t="s">
        <v>665</v>
      </c>
      <c r="C140" s="141" t="s">
        <v>480</v>
      </c>
      <c r="D140" s="142">
        <v>868</v>
      </c>
      <c r="E140" s="59" t="s">
        <v>59</v>
      </c>
      <c r="F140" s="60" t="s">
        <v>60</v>
      </c>
      <c r="G140" s="60" t="s">
        <v>66</v>
      </c>
      <c r="H140" s="60" t="s">
        <v>139</v>
      </c>
      <c r="I140" s="61" t="s">
        <v>67</v>
      </c>
    </row>
    <row r="141" spans="1:9" ht="24" x14ac:dyDescent="0.25">
      <c r="A141" s="55">
        <v>94</v>
      </c>
      <c r="B141" s="141" t="s">
        <v>511</v>
      </c>
      <c r="C141" s="141" t="s">
        <v>486</v>
      </c>
      <c r="D141" s="142">
        <v>414</v>
      </c>
      <c r="E141" s="59" t="s">
        <v>59</v>
      </c>
      <c r="F141" s="60" t="s">
        <v>60</v>
      </c>
      <c r="G141" s="60" t="s">
        <v>66</v>
      </c>
      <c r="H141" s="60" t="s">
        <v>139</v>
      </c>
      <c r="I141" s="61" t="s">
        <v>67</v>
      </c>
    </row>
    <row r="142" spans="1:9" ht="24" x14ac:dyDescent="0.25">
      <c r="A142" s="55">
        <v>95</v>
      </c>
      <c r="B142" s="141" t="s">
        <v>509</v>
      </c>
      <c r="C142" s="141" t="s">
        <v>516</v>
      </c>
      <c r="D142" s="142">
        <v>302</v>
      </c>
      <c r="E142" s="59" t="s">
        <v>59</v>
      </c>
      <c r="F142" s="60" t="s">
        <v>60</v>
      </c>
      <c r="G142" s="60" t="s">
        <v>66</v>
      </c>
      <c r="H142" s="60" t="s">
        <v>139</v>
      </c>
      <c r="I142" s="61" t="s">
        <v>67</v>
      </c>
    </row>
    <row r="143" spans="1:9" ht="24" x14ac:dyDescent="0.25">
      <c r="A143" s="55">
        <v>96</v>
      </c>
      <c r="B143" s="141" t="s">
        <v>666</v>
      </c>
      <c r="C143" s="141" t="s">
        <v>480</v>
      </c>
      <c r="D143" s="142">
        <v>100.8</v>
      </c>
      <c r="E143" s="59" t="s">
        <v>59</v>
      </c>
      <c r="F143" s="60" t="s">
        <v>60</v>
      </c>
      <c r="G143" s="60" t="s">
        <v>66</v>
      </c>
      <c r="H143" s="60" t="s">
        <v>139</v>
      </c>
      <c r="I143" s="61" t="s">
        <v>67</v>
      </c>
    </row>
    <row r="144" spans="1:9" ht="24" x14ac:dyDescent="0.25">
      <c r="A144" s="55">
        <v>97</v>
      </c>
      <c r="B144" s="141" t="s">
        <v>667</v>
      </c>
      <c r="C144" s="141" t="s">
        <v>702</v>
      </c>
      <c r="D144" s="142">
        <v>11189</v>
      </c>
      <c r="E144" s="59" t="s">
        <v>59</v>
      </c>
      <c r="F144" s="60" t="s">
        <v>60</v>
      </c>
      <c r="G144" s="60" t="s">
        <v>66</v>
      </c>
      <c r="H144" s="60" t="s">
        <v>139</v>
      </c>
      <c r="I144" s="61" t="s">
        <v>67</v>
      </c>
    </row>
    <row r="145" spans="1:9" ht="24" x14ac:dyDescent="0.25">
      <c r="A145" s="55">
        <v>98</v>
      </c>
      <c r="B145" s="141" t="s">
        <v>667</v>
      </c>
      <c r="C145" s="141" t="s">
        <v>702</v>
      </c>
      <c r="D145" s="142">
        <v>11189</v>
      </c>
      <c r="E145" s="59" t="s">
        <v>59</v>
      </c>
      <c r="F145" s="60" t="s">
        <v>60</v>
      </c>
      <c r="G145" s="60" t="s">
        <v>66</v>
      </c>
      <c r="H145" s="60" t="s">
        <v>139</v>
      </c>
      <c r="I145" s="61" t="s">
        <v>67</v>
      </c>
    </row>
    <row r="146" spans="1:9" ht="24" x14ac:dyDescent="0.25">
      <c r="A146" s="55">
        <v>99</v>
      </c>
      <c r="B146" s="141" t="s">
        <v>668</v>
      </c>
      <c r="C146" s="141" t="s">
        <v>488</v>
      </c>
      <c r="D146" s="142">
        <v>3037.5</v>
      </c>
      <c r="E146" s="59" t="s">
        <v>59</v>
      </c>
      <c r="F146" s="60" t="s">
        <v>60</v>
      </c>
      <c r="G146" s="60" t="s">
        <v>66</v>
      </c>
      <c r="H146" s="60" t="s">
        <v>139</v>
      </c>
      <c r="I146" s="61" t="s">
        <v>67</v>
      </c>
    </row>
    <row r="147" spans="1:9" ht="24" x14ac:dyDescent="0.25">
      <c r="A147" s="55">
        <v>100</v>
      </c>
      <c r="B147" s="141" t="s">
        <v>475</v>
      </c>
      <c r="C147" s="141" t="s">
        <v>482</v>
      </c>
      <c r="D147" s="142">
        <v>2198</v>
      </c>
      <c r="E147" s="59" t="s">
        <v>59</v>
      </c>
      <c r="F147" s="60" t="s">
        <v>60</v>
      </c>
      <c r="G147" s="60" t="s">
        <v>66</v>
      </c>
      <c r="H147" s="60" t="s">
        <v>139</v>
      </c>
      <c r="I147" s="61" t="s">
        <v>67</v>
      </c>
    </row>
    <row r="148" spans="1:9" ht="24" x14ac:dyDescent="0.25">
      <c r="A148" s="55">
        <v>101</v>
      </c>
      <c r="B148" s="141" t="s">
        <v>669</v>
      </c>
      <c r="C148" s="141" t="s">
        <v>703</v>
      </c>
      <c r="D148" s="142">
        <v>6538.17</v>
      </c>
      <c r="E148" s="59" t="s">
        <v>59</v>
      </c>
      <c r="F148" s="60" t="s">
        <v>60</v>
      </c>
      <c r="G148" s="60" t="s">
        <v>66</v>
      </c>
      <c r="H148" s="60" t="s">
        <v>139</v>
      </c>
      <c r="I148" s="61" t="s">
        <v>67</v>
      </c>
    </row>
    <row r="149" spans="1:9" ht="24" x14ac:dyDescent="0.25">
      <c r="A149" s="55">
        <v>102</v>
      </c>
      <c r="B149" s="141" t="s">
        <v>478</v>
      </c>
      <c r="C149" s="141" t="s">
        <v>480</v>
      </c>
      <c r="D149" s="142">
        <v>31.42</v>
      </c>
      <c r="E149" s="59" t="s">
        <v>59</v>
      </c>
      <c r="F149" s="60" t="s">
        <v>60</v>
      </c>
      <c r="G149" s="60" t="s">
        <v>66</v>
      </c>
      <c r="H149" s="60" t="s">
        <v>139</v>
      </c>
      <c r="I149" s="61" t="s">
        <v>67</v>
      </c>
    </row>
    <row r="150" spans="1:9" ht="24" x14ac:dyDescent="0.25">
      <c r="A150" s="55">
        <v>103</v>
      </c>
      <c r="B150" s="141" t="s">
        <v>670</v>
      </c>
      <c r="C150" s="141" t="s">
        <v>704</v>
      </c>
      <c r="D150" s="142">
        <v>10503</v>
      </c>
      <c r="E150" s="59" t="s">
        <v>59</v>
      </c>
      <c r="F150" s="60" t="s">
        <v>60</v>
      </c>
      <c r="G150" s="60" t="s">
        <v>66</v>
      </c>
      <c r="H150" s="60" t="s">
        <v>139</v>
      </c>
      <c r="I150" s="61" t="s">
        <v>67</v>
      </c>
    </row>
    <row r="151" spans="1:9" ht="24" x14ac:dyDescent="0.25">
      <c r="A151" s="55">
        <v>104</v>
      </c>
      <c r="B151" s="141" t="s">
        <v>505</v>
      </c>
      <c r="C151" s="141" t="s">
        <v>484</v>
      </c>
      <c r="D151" s="142">
        <v>7170</v>
      </c>
      <c r="E151" s="59" t="s">
        <v>59</v>
      </c>
      <c r="F151" s="60" t="s">
        <v>60</v>
      </c>
      <c r="G151" s="60" t="s">
        <v>66</v>
      </c>
      <c r="H151" s="60" t="s">
        <v>139</v>
      </c>
      <c r="I151" s="61" t="s">
        <v>67</v>
      </c>
    </row>
    <row r="152" spans="1:9" ht="24" x14ac:dyDescent="0.25">
      <c r="A152" s="55">
        <v>105</v>
      </c>
      <c r="B152" s="141" t="s">
        <v>504</v>
      </c>
      <c r="C152" s="141" t="s">
        <v>487</v>
      </c>
      <c r="D152" s="142">
        <v>10800</v>
      </c>
      <c r="E152" s="59" t="s">
        <v>59</v>
      </c>
      <c r="F152" s="60" t="s">
        <v>60</v>
      </c>
      <c r="G152" s="60" t="s">
        <v>66</v>
      </c>
      <c r="H152" s="60" t="s">
        <v>139</v>
      </c>
      <c r="I152" s="61" t="s">
        <v>67</v>
      </c>
    </row>
    <row r="153" spans="1:9" ht="24" x14ac:dyDescent="0.25">
      <c r="A153" s="55">
        <v>106</v>
      </c>
      <c r="B153" s="141" t="s">
        <v>671</v>
      </c>
      <c r="C153" s="141" t="s">
        <v>705</v>
      </c>
      <c r="D153" s="142">
        <v>1640</v>
      </c>
      <c r="E153" s="59" t="s">
        <v>59</v>
      </c>
      <c r="F153" s="60" t="s">
        <v>60</v>
      </c>
      <c r="G153" s="60" t="s">
        <v>66</v>
      </c>
      <c r="H153" s="60" t="s">
        <v>139</v>
      </c>
      <c r="I153" s="61" t="s">
        <v>67</v>
      </c>
    </row>
    <row r="154" spans="1:9" ht="24" x14ac:dyDescent="0.25">
      <c r="A154" s="55">
        <v>107</v>
      </c>
      <c r="B154" s="141" t="s">
        <v>672</v>
      </c>
      <c r="C154" s="141" t="s">
        <v>486</v>
      </c>
      <c r="D154" s="142">
        <v>240</v>
      </c>
      <c r="E154" s="59" t="s">
        <v>59</v>
      </c>
      <c r="F154" s="60" t="s">
        <v>60</v>
      </c>
      <c r="G154" s="60" t="s">
        <v>66</v>
      </c>
      <c r="H154" s="60" t="s">
        <v>139</v>
      </c>
      <c r="I154" s="61" t="s">
        <v>67</v>
      </c>
    </row>
    <row r="155" spans="1:9" ht="24" x14ac:dyDescent="0.25">
      <c r="A155" s="55">
        <v>108</v>
      </c>
      <c r="B155" s="141" t="s">
        <v>673</v>
      </c>
      <c r="C155" s="141" t="s">
        <v>695</v>
      </c>
      <c r="D155" s="142">
        <v>500</v>
      </c>
      <c r="E155" s="59" t="s">
        <v>59</v>
      </c>
      <c r="F155" s="60" t="s">
        <v>60</v>
      </c>
      <c r="G155" s="60" t="s">
        <v>66</v>
      </c>
      <c r="H155" s="60" t="s">
        <v>139</v>
      </c>
      <c r="I155" s="61" t="s">
        <v>67</v>
      </c>
    </row>
    <row r="156" spans="1:9" ht="24" x14ac:dyDescent="0.25">
      <c r="A156" s="55">
        <v>109</v>
      </c>
      <c r="B156" s="141" t="s">
        <v>674</v>
      </c>
      <c r="C156" s="141" t="s">
        <v>706</v>
      </c>
      <c r="D156" s="142">
        <v>838.5</v>
      </c>
      <c r="E156" s="59" t="s">
        <v>59</v>
      </c>
      <c r="F156" s="60" t="s">
        <v>60</v>
      </c>
      <c r="G156" s="60" t="s">
        <v>66</v>
      </c>
      <c r="H156" s="60" t="s">
        <v>139</v>
      </c>
      <c r="I156" s="61" t="s">
        <v>67</v>
      </c>
    </row>
    <row r="157" spans="1:9" ht="24" x14ac:dyDescent="0.25">
      <c r="A157" s="55">
        <v>110</v>
      </c>
      <c r="B157" s="141" t="s">
        <v>675</v>
      </c>
      <c r="C157" s="141" t="s">
        <v>706</v>
      </c>
      <c r="D157" s="142">
        <v>10084</v>
      </c>
      <c r="E157" s="59" t="s">
        <v>59</v>
      </c>
      <c r="F157" s="60" t="s">
        <v>60</v>
      </c>
      <c r="G157" s="60" t="s">
        <v>66</v>
      </c>
      <c r="H157" s="60" t="s">
        <v>139</v>
      </c>
      <c r="I157" s="61" t="s">
        <v>67</v>
      </c>
    </row>
    <row r="158" spans="1:9" ht="24" x14ac:dyDescent="0.25">
      <c r="A158" s="55">
        <v>111</v>
      </c>
      <c r="B158" s="141" t="s">
        <v>510</v>
      </c>
      <c r="C158" s="141" t="s">
        <v>480</v>
      </c>
      <c r="D158" s="142">
        <v>1200</v>
      </c>
      <c r="E158" s="59" t="s">
        <v>59</v>
      </c>
      <c r="F158" s="60" t="s">
        <v>60</v>
      </c>
      <c r="G158" s="60" t="s">
        <v>66</v>
      </c>
      <c r="H158" s="60" t="s">
        <v>139</v>
      </c>
      <c r="I158" s="61" t="s">
        <v>67</v>
      </c>
    </row>
    <row r="159" spans="1:9" ht="24" x14ac:dyDescent="0.25">
      <c r="A159" s="55">
        <v>112</v>
      </c>
      <c r="B159" s="141" t="s">
        <v>676</v>
      </c>
      <c r="C159" s="141" t="s">
        <v>707</v>
      </c>
      <c r="D159" s="142">
        <v>9910</v>
      </c>
      <c r="E159" s="59" t="s">
        <v>59</v>
      </c>
      <c r="F159" s="60" t="s">
        <v>60</v>
      </c>
      <c r="G159" s="60" t="s">
        <v>66</v>
      </c>
      <c r="H159" s="60" t="s">
        <v>139</v>
      </c>
      <c r="I159" s="61" t="s">
        <v>67</v>
      </c>
    </row>
    <row r="160" spans="1:9" ht="24" x14ac:dyDescent="0.25">
      <c r="A160" s="55">
        <v>113</v>
      </c>
      <c r="B160" s="141" t="s">
        <v>677</v>
      </c>
      <c r="C160" s="141" t="s">
        <v>707</v>
      </c>
      <c r="D160" s="142">
        <v>15210</v>
      </c>
      <c r="E160" s="59" t="s">
        <v>59</v>
      </c>
      <c r="F160" s="60" t="s">
        <v>60</v>
      </c>
      <c r="G160" s="60" t="s">
        <v>66</v>
      </c>
      <c r="H160" s="60" t="s">
        <v>139</v>
      </c>
      <c r="I160" s="61" t="s">
        <v>67</v>
      </c>
    </row>
    <row r="161" spans="1:9" ht="24" x14ac:dyDescent="0.25">
      <c r="A161" s="55">
        <v>114</v>
      </c>
      <c r="B161" s="141" t="s">
        <v>678</v>
      </c>
      <c r="C161" s="141" t="s">
        <v>695</v>
      </c>
      <c r="D161" s="142">
        <v>996.03</v>
      </c>
      <c r="E161" s="59" t="s">
        <v>59</v>
      </c>
      <c r="F161" s="60" t="s">
        <v>60</v>
      </c>
      <c r="G161" s="60" t="s">
        <v>66</v>
      </c>
      <c r="H161" s="60" t="s">
        <v>139</v>
      </c>
      <c r="I161" s="61" t="s">
        <v>67</v>
      </c>
    </row>
    <row r="162" spans="1:9" ht="24" x14ac:dyDescent="0.25">
      <c r="A162" s="55">
        <v>115</v>
      </c>
      <c r="B162" s="141" t="s">
        <v>679</v>
      </c>
      <c r="C162" s="141" t="s">
        <v>480</v>
      </c>
      <c r="D162" s="142">
        <v>101.9</v>
      </c>
      <c r="E162" s="59" t="s">
        <v>59</v>
      </c>
      <c r="F162" s="60" t="s">
        <v>60</v>
      </c>
      <c r="G162" s="60" t="s">
        <v>66</v>
      </c>
      <c r="H162" s="60" t="s">
        <v>139</v>
      </c>
      <c r="I162" s="61" t="s">
        <v>67</v>
      </c>
    </row>
    <row r="163" spans="1:9" ht="24" x14ac:dyDescent="0.25">
      <c r="A163" s="55">
        <v>116</v>
      </c>
      <c r="B163" s="141" t="s">
        <v>477</v>
      </c>
      <c r="C163" s="141" t="s">
        <v>485</v>
      </c>
      <c r="D163" s="142">
        <v>864</v>
      </c>
      <c r="E163" s="59" t="s">
        <v>59</v>
      </c>
      <c r="F163" s="60" t="s">
        <v>60</v>
      </c>
      <c r="G163" s="60" t="s">
        <v>66</v>
      </c>
      <c r="H163" s="60" t="s">
        <v>139</v>
      </c>
      <c r="I163" s="61" t="s">
        <v>67</v>
      </c>
    </row>
    <row r="164" spans="1:9" ht="24" x14ac:dyDescent="0.25">
      <c r="A164" s="55">
        <v>117</v>
      </c>
      <c r="B164" s="141" t="s">
        <v>680</v>
      </c>
      <c r="C164" s="141" t="s">
        <v>480</v>
      </c>
      <c r="D164" s="142">
        <v>438</v>
      </c>
      <c r="E164" s="59" t="s">
        <v>59</v>
      </c>
      <c r="F164" s="60" t="s">
        <v>60</v>
      </c>
      <c r="G164" s="60" t="s">
        <v>66</v>
      </c>
      <c r="H164" s="60" t="s">
        <v>139</v>
      </c>
      <c r="I164" s="61" t="s">
        <v>67</v>
      </c>
    </row>
    <row r="165" spans="1:9" ht="24" x14ac:dyDescent="0.25">
      <c r="A165" s="55">
        <v>118</v>
      </c>
      <c r="B165" s="141" t="s">
        <v>681</v>
      </c>
      <c r="C165" s="141" t="s">
        <v>702</v>
      </c>
      <c r="D165" s="142">
        <v>3310.16</v>
      </c>
      <c r="E165" s="59" t="s">
        <v>59</v>
      </c>
      <c r="F165" s="60" t="s">
        <v>60</v>
      </c>
      <c r="G165" s="60" t="s">
        <v>66</v>
      </c>
      <c r="H165" s="60" t="s">
        <v>139</v>
      </c>
      <c r="I165" s="61" t="s">
        <v>67</v>
      </c>
    </row>
    <row r="166" spans="1:9" ht="24" x14ac:dyDescent="0.25">
      <c r="A166" s="55">
        <v>119</v>
      </c>
      <c r="B166" s="141" t="s">
        <v>682</v>
      </c>
      <c r="C166" s="141" t="s">
        <v>487</v>
      </c>
      <c r="D166" s="142">
        <v>5550</v>
      </c>
      <c r="E166" s="59" t="s">
        <v>59</v>
      </c>
      <c r="F166" s="60" t="s">
        <v>60</v>
      </c>
      <c r="G166" s="60" t="s">
        <v>66</v>
      </c>
      <c r="H166" s="60" t="s">
        <v>139</v>
      </c>
      <c r="I166" s="61" t="s">
        <v>67</v>
      </c>
    </row>
    <row r="167" spans="1:9" ht="24" x14ac:dyDescent="0.25">
      <c r="A167" s="55">
        <v>120</v>
      </c>
      <c r="B167" s="141" t="s">
        <v>675</v>
      </c>
      <c r="C167" s="141" t="s">
        <v>706</v>
      </c>
      <c r="D167" s="142">
        <v>3310</v>
      </c>
      <c r="E167" s="59" t="s">
        <v>59</v>
      </c>
      <c r="F167" s="60" t="s">
        <v>60</v>
      </c>
      <c r="G167" s="60" t="s">
        <v>66</v>
      </c>
      <c r="H167" s="60" t="s">
        <v>139</v>
      </c>
      <c r="I167" s="61" t="s">
        <v>67</v>
      </c>
    </row>
    <row r="168" spans="1:9" ht="24" x14ac:dyDescent="0.25">
      <c r="A168" s="55">
        <v>121</v>
      </c>
      <c r="B168" s="141" t="s">
        <v>683</v>
      </c>
      <c r="C168" s="141" t="s">
        <v>701</v>
      </c>
      <c r="D168" s="142">
        <v>770</v>
      </c>
      <c r="E168" s="59" t="s">
        <v>59</v>
      </c>
      <c r="F168" s="60" t="s">
        <v>60</v>
      </c>
      <c r="G168" s="60" t="s">
        <v>66</v>
      </c>
      <c r="H168" s="60" t="s">
        <v>139</v>
      </c>
      <c r="I168" s="61" t="s">
        <v>67</v>
      </c>
    </row>
    <row r="169" spans="1:9" ht="24" x14ac:dyDescent="0.25">
      <c r="A169" s="55">
        <v>122</v>
      </c>
      <c r="B169" s="141" t="s">
        <v>684</v>
      </c>
      <c r="C169" s="141" t="s">
        <v>707</v>
      </c>
      <c r="D169" s="142">
        <v>766</v>
      </c>
      <c r="E169" s="59" t="s">
        <v>59</v>
      </c>
      <c r="F169" s="60" t="s">
        <v>60</v>
      </c>
      <c r="G169" s="60" t="s">
        <v>66</v>
      </c>
      <c r="H169" s="60" t="s">
        <v>139</v>
      </c>
      <c r="I169" s="61" t="s">
        <v>67</v>
      </c>
    </row>
    <row r="170" spans="1:9" ht="24" x14ac:dyDescent="0.25">
      <c r="A170" s="55">
        <v>123</v>
      </c>
      <c r="B170" s="141" t="s">
        <v>685</v>
      </c>
      <c r="C170" s="141" t="s">
        <v>708</v>
      </c>
      <c r="D170" s="142">
        <v>1371</v>
      </c>
      <c r="E170" s="59" t="s">
        <v>59</v>
      </c>
      <c r="F170" s="60" t="s">
        <v>60</v>
      </c>
      <c r="G170" s="60" t="s">
        <v>66</v>
      </c>
      <c r="H170" s="60" t="s">
        <v>139</v>
      </c>
      <c r="I170" s="61" t="s">
        <v>67</v>
      </c>
    </row>
    <row r="171" spans="1:9" ht="24" x14ac:dyDescent="0.25">
      <c r="A171" s="55">
        <v>124</v>
      </c>
      <c r="B171" s="141" t="s">
        <v>686</v>
      </c>
      <c r="C171" s="141" t="s">
        <v>709</v>
      </c>
      <c r="D171" s="142">
        <v>244</v>
      </c>
      <c r="E171" s="59" t="s">
        <v>59</v>
      </c>
      <c r="F171" s="60" t="s">
        <v>60</v>
      </c>
      <c r="G171" s="60" t="s">
        <v>66</v>
      </c>
      <c r="H171" s="60" t="s">
        <v>139</v>
      </c>
      <c r="I171" s="61" t="s">
        <v>67</v>
      </c>
    </row>
    <row r="172" spans="1:9" ht="24" x14ac:dyDescent="0.25">
      <c r="A172" s="55">
        <v>125</v>
      </c>
      <c r="B172" s="141" t="s">
        <v>476</v>
      </c>
      <c r="C172" s="141" t="s">
        <v>483</v>
      </c>
      <c r="D172" s="142">
        <v>9492</v>
      </c>
      <c r="E172" s="59" t="s">
        <v>59</v>
      </c>
      <c r="F172" s="60" t="s">
        <v>60</v>
      </c>
      <c r="G172" s="60" t="s">
        <v>66</v>
      </c>
      <c r="H172" s="60" t="s">
        <v>139</v>
      </c>
      <c r="I172" s="61" t="s">
        <v>67</v>
      </c>
    </row>
    <row r="173" spans="1:9" ht="24" x14ac:dyDescent="0.25">
      <c r="A173" s="55">
        <v>126</v>
      </c>
      <c r="B173" s="141" t="s">
        <v>507</v>
      </c>
      <c r="C173" s="141" t="s">
        <v>480</v>
      </c>
      <c r="D173" s="142">
        <v>104.9</v>
      </c>
      <c r="E173" s="59" t="s">
        <v>59</v>
      </c>
      <c r="F173" s="60" t="s">
        <v>60</v>
      </c>
      <c r="G173" s="60" t="s">
        <v>66</v>
      </c>
      <c r="H173" s="60" t="s">
        <v>139</v>
      </c>
      <c r="I173" s="61" t="s">
        <v>67</v>
      </c>
    </row>
    <row r="174" spans="1:9" ht="24" x14ac:dyDescent="0.25">
      <c r="A174" s="55">
        <v>127</v>
      </c>
      <c r="B174" s="141" t="s">
        <v>506</v>
      </c>
      <c r="C174" s="141" t="s">
        <v>481</v>
      </c>
      <c r="D174" s="142">
        <v>390.5</v>
      </c>
      <c r="E174" s="59" t="s">
        <v>59</v>
      </c>
      <c r="F174" s="60" t="s">
        <v>60</v>
      </c>
      <c r="G174" s="60" t="s">
        <v>66</v>
      </c>
      <c r="H174" s="60" t="s">
        <v>139</v>
      </c>
      <c r="I174" s="61" t="s">
        <v>67</v>
      </c>
    </row>
    <row r="175" spans="1:9" ht="24" x14ac:dyDescent="0.25">
      <c r="A175" s="55">
        <v>128</v>
      </c>
      <c r="B175" s="141" t="s">
        <v>687</v>
      </c>
      <c r="C175" s="141" t="s">
        <v>479</v>
      </c>
      <c r="D175" s="142">
        <v>60.8</v>
      </c>
      <c r="E175" s="59" t="s">
        <v>59</v>
      </c>
      <c r="F175" s="60" t="s">
        <v>60</v>
      </c>
      <c r="G175" s="60" t="s">
        <v>66</v>
      </c>
      <c r="H175" s="60" t="s">
        <v>139</v>
      </c>
      <c r="I175" s="61" t="s">
        <v>67</v>
      </c>
    </row>
    <row r="176" spans="1:9" ht="24" x14ac:dyDescent="0.25">
      <c r="A176" s="55">
        <v>129</v>
      </c>
      <c r="B176" s="141" t="s">
        <v>503</v>
      </c>
      <c r="C176" s="141" t="s">
        <v>514</v>
      </c>
      <c r="D176" s="142">
        <v>7</v>
      </c>
      <c r="E176" s="59" t="s">
        <v>59</v>
      </c>
      <c r="F176" s="60" t="s">
        <v>60</v>
      </c>
      <c r="G176" s="60" t="s">
        <v>66</v>
      </c>
      <c r="H176" s="60" t="s">
        <v>139</v>
      </c>
      <c r="I176" s="61" t="s">
        <v>67</v>
      </c>
    </row>
    <row r="177" spans="1:9" ht="24" x14ac:dyDescent="0.25">
      <c r="A177" s="55">
        <v>130</v>
      </c>
      <c r="B177" s="141" t="s">
        <v>688</v>
      </c>
      <c r="C177" s="141" t="s">
        <v>695</v>
      </c>
      <c r="D177" s="142">
        <v>873.8</v>
      </c>
      <c r="E177" s="59" t="s">
        <v>59</v>
      </c>
      <c r="F177" s="60" t="s">
        <v>60</v>
      </c>
      <c r="G177" s="60" t="s">
        <v>66</v>
      </c>
      <c r="H177" s="60" t="s">
        <v>139</v>
      </c>
      <c r="I177" s="61" t="s">
        <v>67</v>
      </c>
    </row>
    <row r="178" spans="1:9" ht="24" x14ac:dyDescent="0.25">
      <c r="A178" s="55">
        <v>131</v>
      </c>
      <c r="B178" s="141" t="s">
        <v>689</v>
      </c>
      <c r="C178" s="141" t="s">
        <v>480</v>
      </c>
      <c r="D178" s="142">
        <v>400</v>
      </c>
      <c r="E178" s="59" t="s">
        <v>59</v>
      </c>
      <c r="F178" s="60" t="s">
        <v>60</v>
      </c>
      <c r="G178" s="60" t="s">
        <v>66</v>
      </c>
      <c r="H178" s="60" t="s">
        <v>139</v>
      </c>
      <c r="I178" s="61" t="s">
        <v>67</v>
      </c>
    </row>
    <row r="179" spans="1:9" ht="24" x14ac:dyDescent="0.25">
      <c r="A179" s="55">
        <v>132</v>
      </c>
      <c r="B179" s="141" t="s">
        <v>690</v>
      </c>
      <c r="C179" s="141" t="s">
        <v>483</v>
      </c>
      <c r="D179" s="142">
        <v>25748</v>
      </c>
      <c r="E179" s="59" t="s">
        <v>59</v>
      </c>
      <c r="F179" s="60" t="s">
        <v>60</v>
      </c>
      <c r="G179" s="60" t="s">
        <v>66</v>
      </c>
      <c r="H179" s="60" t="s">
        <v>139</v>
      </c>
      <c r="I179" s="61" t="s">
        <v>67</v>
      </c>
    </row>
    <row r="180" spans="1:9" ht="24" x14ac:dyDescent="0.25">
      <c r="A180" s="55">
        <v>133</v>
      </c>
      <c r="B180" s="141" t="s">
        <v>691</v>
      </c>
      <c r="C180" s="141" t="s">
        <v>695</v>
      </c>
      <c r="D180" s="142">
        <v>794.35</v>
      </c>
      <c r="E180" s="59" t="s">
        <v>59</v>
      </c>
      <c r="F180" s="60" t="s">
        <v>60</v>
      </c>
      <c r="G180" s="60" t="s">
        <v>66</v>
      </c>
      <c r="H180" s="60" t="s">
        <v>139</v>
      </c>
      <c r="I180" s="61" t="s">
        <v>67</v>
      </c>
    </row>
    <row r="181" spans="1:9" ht="24" x14ac:dyDescent="0.25">
      <c r="A181" s="55">
        <v>134</v>
      </c>
      <c r="B181" s="141" t="s">
        <v>508</v>
      </c>
      <c r="C181" s="141" t="s">
        <v>710</v>
      </c>
      <c r="D181" s="142">
        <v>3625</v>
      </c>
      <c r="E181" s="59" t="s">
        <v>59</v>
      </c>
      <c r="F181" s="60" t="s">
        <v>60</v>
      </c>
      <c r="G181" s="60" t="s">
        <v>66</v>
      </c>
      <c r="H181" s="60" t="s">
        <v>139</v>
      </c>
      <c r="I181" s="61" t="s">
        <v>67</v>
      </c>
    </row>
    <row r="182" spans="1:9" ht="24" x14ac:dyDescent="0.25">
      <c r="A182" s="55">
        <v>135</v>
      </c>
      <c r="B182" s="141" t="s">
        <v>508</v>
      </c>
      <c r="C182" s="141" t="s">
        <v>515</v>
      </c>
      <c r="D182" s="142">
        <v>1450</v>
      </c>
      <c r="E182" s="59" t="s">
        <v>59</v>
      </c>
      <c r="F182" s="60" t="s">
        <v>60</v>
      </c>
      <c r="G182" s="60" t="s">
        <v>66</v>
      </c>
      <c r="H182" s="60" t="s">
        <v>139</v>
      </c>
      <c r="I182" s="61" t="s">
        <v>67</v>
      </c>
    </row>
    <row r="183" spans="1:9" ht="24" x14ac:dyDescent="0.25">
      <c r="A183" s="55">
        <v>136</v>
      </c>
      <c r="B183" s="141" t="s">
        <v>692</v>
      </c>
      <c r="C183" s="141" t="s">
        <v>698</v>
      </c>
      <c r="D183" s="142">
        <v>3405</v>
      </c>
      <c r="E183" s="59" t="s">
        <v>59</v>
      </c>
      <c r="F183" s="60" t="s">
        <v>60</v>
      </c>
      <c r="G183" s="60" t="s">
        <v>66</v>
      </c>
      <c r="H183" s="60" t="s">
        <v>139</v>
      </c>
      <c r="I183" s="61" t="s">
        <v>67</v>
      </c>
    </row>
    <row r="184" spans="1:9" s="29" customFormat="1" ht="12.75" x14ac:dyDescent="0.2">
      <c r="A184" s="171" t="s">
        <v>224</v>
      </c>
      <c r="B184" s="171"/>
      <c r="C184" s="171"/>
      <c r="D184" s="62">
        <f>SUM(D123:D183)*1.09</f>
        <v>263697.2145</v>
      </c>
      <c r="E184" s="59"/>
      <c r="F184" s="60"/>
      <c r="G184" s="60"/>
      <c r="H184" s="60"/>
      <c r="I184" s="61"/>
    </row>
    <row r="185" spans="1:9" ht="24" x14ac:dyDescent="0.25">
      <c r="A185" s="55">
        <v>137</v>
      </c>
      <c r="B185" s="57" t="s">
        <v>535</v>
      </c>
      <c r="C185" s="57" t="s">
        <v>140</v>
      </c>
      <c r="D185" s="121">
        <v>2295</v>
      </c>
      <c r="E185" s="59" t="s">
        <v>59</v>
      </c>
      <c r="F185" s="61" t="s">
        <v>60</v>
      </c>
      <c r="G185" s="61" t="s">
        <v>66</v>
      </c>
      <c r="H185" s="61" t="s">
        <v>63</v>
      </c>
      <c r="I185" s="61" t="s">
        <v>67</v>
      </c>
    </row>
    <row r="186" spans="1:9" ht="24" x14ac:dyDescent="0.25">
      <c r="A186" s="55">
        <v>138</v>
      </c>
      <c r="B186" s="57" t="s">
        <v>536</v>
      </c>
      <c r="C186" s="57" t="s">
        <v>537</v>
      </c>
      <c r="D186" s="122">
        <v>3570</v>
      </c>
      <c r="E186" s="59" t="s">
        <v>59</v>
      </c>
      <c r="F186" s="61" t="s">
        <v>60</v>
      </c>
      <c r="G186" s="61" t="s">
        <v>66</v>
      </c>
      <c r="H186" s="61" t="s">
        <v>63</v>
      </c>
      <c r="I186" s="61" t="s">
        <v>67</v>
      </c>
    </row>
    <row r="187" spans="1:9" ht="24" x14ac:dyDescent="0.25">
      <c r="A187" s="55">
        <v>139</v>
      </c>
      <c r="B187" s="57" t="s">
        <v>538</v>
      </c>
      <c r="C187" s="57" t="s">
        <v>539</v>
      </c>
      <c r="D187" s="121">
        <v>2127</v>
      </c>
      <c r="E187" s="59" t="s">
        <v>59</v>
      </c>
      <c r="F187" s="61" t="s">
        <v>60</v>
      </c>
      <c r="G187" s="61" t="s">
        <v>66</v>
      </c>
      <c r="H187" s="61" t="s">
        <v>63</v>
      </c>
      <c r="I187" s="61" t="s">
        <v>67</v>
      </c>
    </row>
    <row r="188" spans="1:9" ht="24" x14ac:dyDescent="0.25">
      <c r="A188" s="55">
        <v>140</v>
      </c>
      <c r="B188" s="57" t="s">
        <v>642</v>
      </c>
      <c r="C188" s="57" t="s">
        <v>643</v>
      </c>
      <c r="D188" s="121">
        <v>12288</v>
      </c>
      <c r="E188" s="59" t="s">
        <v>59</v>
      </c>
      <c r="F188" s="61" t="s">
        <v>60</v>
      </c>
      <c r="G188" s="61" t="s">
        <v>66</v>
      </c>
      <c r="H188" s="61" t="s">
        <v>63</v>
      </c>
      <c r="I188" s="61" t="s">
        <v>67</v>
      </c>
    </row>
    <row r="189" spans="1:9" ht="24" x14ac:dyDescent="0.25">
      <c r="A189" s="55">
        <v>141</v>
      </c>
      <c r="B189" s="57" t="s">
        <v>644</v>
      </c>
      <c r="C189" s="57" t="s">
        <v>645</v>
      </c>
      <c r="D189" s="121">
        <v>200</v>
      </c>
      <c r="E189" s="59" t="s">
        <v>59</v>
      </c>
      <c r="F189" s="61" t="s">
        <v>60</v>
      </c>
      <c r="G189" s="61" t="s">
        <v>66</v>
      </c>
      <c r="H189" s="61" t="s">
        <v>63</v>
      </c>
      <c r="I189" s="61" t="s">
        <v>67</v>
      </c>
    </row>
    <row r="190" spans="1:9" ht="24" x14ac:dyDescent="0.25">
      <c r="A190" s="55">
        <v>142</v>
      </c>
      <c r="B190" s="57" t="s">
        <v>540</v>
      </c>
      <c r="C190" s="57" t="s">
        <v>541</v>
      </c>
      <c r="D190" s="121">
        <v>240</v>
      </c>
      <c r="E190" s="59" t="s">
        <v>59</v>
      </c>
      <c r="F190" s="61" t="s">
        <v>60</v>
      </c>
      <c r="G190" s="61" t="s">
        <v>66</v>
      </c>
      <c r="H190" s="61" t="s">
        <v>63</v>
      </c>
      <c r="I190" s="61" t="s">
        <v>67</v>
      </c>
    </row>
    <row r="191" spans="1:9" ht="24" x14ac:dyDescent="0.25">
      <c r="A191" s="55">
        <v>143</v>
      </c>
      <c r="B191" s="57" t="s">
        <v>542</v>
      </c>
      <c r="C191" s="57" t="s">
        <v>543</v>
      </c>
      <c r="D191" s="121">
        <v>918</v>
      </c>
      <c r="E191" s="59" t="s">
        <v>59</v>
      </c>
      <c r="F191" s="61" t="s">
        <v>60</v>
      </c>
      <c r="G191" s="61" t="s">
        <v>66</v>
      </c>
      <c r="H191" s="61" t="s">
        <v>63</v>
      </c>
      <c r="I191" s="61" t="s">
        <v>67</v>
      </c>
    </row>
    <row r="192" spans="1:9" ht="24" x14ac:dyDescent="0.25">
      <c r="A192" s="55">
        <v>144</v>
      </c>
      <c r="B192" s="57" t="s">
        <v>544</v>
      </c>
      <c r="C192" s="57" t="s">
        <v>545</v>
      </c>
      <c r="D192" s="121">
        <v>12700</v>
      </c>
      <c r="E192" s="59" t="s">
        <v>59</v>
      </c>
      <c r="F192" s="61" t="s">
        <v>60</v>
      </c>
      <c r="G192" s="61" t="s">
        <v>66</v>
      </c>
      <c r="H192" s="61" t="s">
        <v>63</v>
      </c>
      <c r="I192" s="61" t="s">
        <v>67</v>
      </c>
    </row>
    <row r="193" spans="1:9" ht="24" x14ac:dyDescent="0.25">
      <c r="A193" s="55">
        <v>145</v>
      </c>
      <c r="B193" s="57" t="s">
        <v>546</v>
      </c>
      <c r="C193" s="57" t="s">
        <v>547</v>
      </c>
      <c r="D193" s="121">
        <v>12926</v>
      </c>
      <c r="E193" s="59" t="s">
        <v>59</v>
      </c>
      <c r="F193" s="61" t="s">
        <v>60</v>
      </c>
      <c r="G193" s="61" t="s">
        <v>66</v>
      </c>
      <c r="H193" s="61" t="s">
        <v>63</v>
      </c>
      <c r="I193" s="61" t="s">
        <v>67</v>
      </c>
    </row>
    <row r="194" spans="1:9" ht="24" x14ac:dyDescent="0.25">
      <c r="A194" s="55">
        <v>146</v>
      </c>
      <c r="B194" s="57" t="s">
        <v>548</v>
      </c>
      <c r="C194" s="57" t="s">
        <v>349</v>
      </c>
      <c r="D194" s="121">
        <v>3675</v>
      </c>
      <c r="E194" s="59" t="s">
        <v>59</v>
      </c>
      <c r="F194" s="61" t="s">
        <v>60</v>
      </c>
      <c r="G194" s="61" t="s">
        <v>66</v>
      </c>
      <c r="H194" s="61" t="s">
        <v>63</v>
      </c>
      <c r="I194" s="61" t="s">
        <v>67</v>
      </c>
    </row>
    <row r="195" spans="1:9" ht="24" x14ac:dyDescent="0.25">
      <c r="A195" s="55">
        <v>147</v>
      </c>
      <c r="B195" s="57" t="s">
        <v>549</v>
      </c>
      <c r="C195" s="57" t="s">
        <v>349</v>
      </c>
      <c r="D195" s="121">
        <v>4700</v>
      </c>
      <c r="E195" s="59" t="s">
        <v>59</v>
      </c>
      <c r="F195" s="61" t="s">
        <v>60</v>
      </c>
      <c r="G195" s="61" t="s">
        <v>66</v>
      </c>
      <c r="H195" s="61" t="s">
        <v>63</v>
      </c>
      <c r="I195" s="61" t="s">
        <v>67</v>
      </c>
    </row>
    <row r="196" spans="1:9" ht="24" x14ac:dyDescent="0.25">
      <c r="A196" s="55">
        <v>148</v>
      </c>
      <c r="B196" s="57" t="s">
        <v>550</v>
      </c>
      <c r="C196" s="57" t="s">
        <v>551</v>
      </c>
      <c r="D196" s="121">
        <v>6200</v>
      </c>
      <c r="E196" s="59" t="s">
        <v>59</v>
      </c>
      <c r="F196" s="61" t="s">
        <v>60</v>
      </c>
      <c r="G196" s="61" t="s">
        <v>66</v>
      </c>
      <c r="H196" s="61" t="s">
        <v>63</v>
      </c>
      <c r="I196" s="61" t="s">
        <v>67</v>
      </c>
    </row>
    <row r="197" spans="1:9" ht="24" x14ac:dyDescent="0.25">
      <c r="A197" s="55">
        <v>149</v>
      </c>
      <c r="B197" s="57" t="s">
        <v>552</v>
      </c>
      <c r="C197" s="57" t="s">
        <v>553</v>
      </c>
      <c r="D197" s="121">
        <v>3868</v>
      </c>
      <c r="E197" s="59" t="s">
        <v>59</v>
      </c>
      <c r="F197" s="61" t="s">
        <v>60</v>
      </c>
      <c r="G197" s="61" t="s">
        <v>66</v>
      </c>
      <c r="H197" s="61" t="s">
        <v>63</v>
      </c>
      <c r="I197" s="61" t="s">
        <v>67</v>
      </c>
    </row>
    <row r="198" spans="1:9" ht="24" x14ac:dyDescent="0.25">
      <c r="A198" s="55">
        <v>150</v>
      </c>
      <c r="B198" s="57" t="s">
        <v>554</v>
      </c>
      <c r="C198" s="57" t="s">
        <v>301</v>
      </c>
      <c r="D198" s="121">
        <v>1050</v>
      </c>
      <c r="E198" s="59" t="s">
        <v>59</v>
      </c>
      <c r="F198" s="61" t="s">
        <v>60</v>
      </c>
      <c r="G198" s="61" t="s">
        <v>66</v>
      </c>
      <c r="H198" s="61" t="s">
        <v>63</v>
      </c>
      <c r="I198" s="61" t="s">
        <v>67</v>
      </c>
    </row>
    <row r="199" spans="1:9" ht="24" x14ac:dyDescent="0.25">
      <c r="A199" s="55">
        <v>151</v>
      </c>
      <c r="B199" s="57" t="s">
        <v>646</v>
      </c>
      <c r="C199" s="57" t="s">
        <v>647</v>
      </c>
      <c r="D199" s="121">
        <v>1446</v>
      </c>
      <c r="E199" s="104" t="s">
        <v>59</v>
      </c>
      <c r="F199" s="105" t="s">
        <v>60</v>
      </c>
      <c r="G199" s="105" t="s">
        <v>66</v>
      </c>
      <c r="H199" s="105" t="s">
        <v>151</v>
      </c>
      <c r="I199" s="106" t="s">
        <v>67</v>
      </c>
    </row>
    <row r="200" spans="1:9" ht="24" x14ac:dyDescent="0.25">
      <c r="A200" s="55">
        <v>152</v>
      </c>
      <c r="B200" s="57" t="s">
        <v>555</v>
      </c>
      <c r="C200" s="57" t="s">
        <v>143</v>
      </c>
      <c r="D200" s="121">
        <v>30120</v>
      </c>
      <c r="E200" s="59" t="s">
        <v>59</v>
      </c>
      <c r="F200" s="61" t="s">
        <v>60</v>
      </c>
      <c r="G200" s="61" t="s">
        <v>66</v>
      </c>
      <c r="H200" s="61" t="s">
        <v>63</v>
      </c>
      <c r="I200" s="61" t="s">
        <v>67</v>
      </c>
    </row>
    <row r="201" spans="1:9" ht="24" x14ac:dyDescent="0.25">
      <c r="A201" s="55">
        <v>153</v>
      </c>
      <c r="B201" s="57" t="s">
        <v>556</v>
      </c>
      <c r="C201" s="57" t="s">
        <v>557</v>
      </c>
      <c r="D201" s="121">
        <v>1280</v>
      </c>
      <c r="E201" s="59" t="s">
        <v>59</v>
      </c>
      <c r="F201" s="61" t="s">
        <v>60</v>
      </c>
      <c r="G201" s="61" t="s">
        <v>66</v>
      </c>
      <c r="H201" s="61" t="s">
        <v>63</v>
      </c>
      <c r="I201" s="61" t="s">
        <v>67</v>
      </c>
    </row>
    <row r="202" spans="1:9" ht="24" x14ac:dyDescent="0.25">
      <c r="A202" s="55">
        <v>154</v>
      </c>
      <c r="B202" s="57" t="s">
        <v>558</v>
      </c>
      <c r="C202" s="57" t="s">
        <v>559</v>
      </c>
      <c r="D202" s="121">
        <v>16042</v>
      </c>
      <c r="E202" s="59" t="s">
        <v>59</v>
      </c>
      <c r="F202" s="61" t="s">
        <v>60</v>
      </c>
      <c r="G202" s="61" t="s">
        <v>66</v>
      </c>
      <c r="H202" s="61" t="s">
        <v>63</v>
      </c>
      <c r="I202" s="61" t="s">
        <v>67</v>
      </c>
    </row>
    <row r="203" spans="1:9" ht="24" x14ac:dyDescent="0.25">
      <c r="A203" s="55">
        <v>155</v>
      </c>
      <c r="B203" s="57" t="s">
        <v>560</v>
      </c>
      <c r="C203" s="57" t="s">
        <v>561</v>
      </c>
      <c r="D203" s="121">
        <v>5936</v>
      </c>
      <c r="E203" s="104" t="s">
        <v>59</v>
      </c>
      <c r="F203" s="105" t="s">
        <v>60</v>
      </c>
      <c r="G203" s="105" t="s">
        <v>66</v>
      </c>
      <c r="H203" s="105" t="s">
        <v>151</v>
      </c>
      <c r="I203" s="106" t="s">
        <v>67</v>
      </c>
    </row>
    <row r="204" spans="1:9" ht="24" x14ac:dyDescent="0.25">
      <c r="A204" s="55">
        <v>156</v>
      </c>
      <c r="B204" s="57" t="s">
        <v>562</v>
      </c>
      <c r="C204" s="57" t="s">
        <v>563</v>
      </c>
      <c r="D204" s="121">
        <v>12577</v>
      </c>
      <c r="E204" s="104" t="s">
        <v>59</v>
      </c>
      <c r="F204" s="105" t="s">
        <v>60</v>
      </c>
      <c r="G204" s="105" t="s">
        <v>66</v>
      </c>
      <c r="H204" s="105" t="s">
        <v>151</v>
      </c>
      <c r="I204" s="106" t="s">
        <v>67</v>
      </c>
    </row>
    <row r="205" spans="1:9" ht="24" x14ac:dyDescent="0.25">
      <c r="A205" s="55">
        <v>157</v>
      </c>
      <c r="B205" s="57" t="s">
        <v>564</v>
      </c>
      <c r="C205" s="57" t="s">
        <v>565</v>
      </c>
      <c r="D205" s="121">
        <v>805</v>
      </c>
      <c r="E205" s="104" t="s">
        <v>59</v>
      </c>
      <c r="F205" s="105" t="s">
        <v>60</v>
      </c>
      <c r="G205" s="105" t="s">
        <v>66</v>
      </c>
      <c r="H205" s="105" t="s">
        <v>151</v>
      </c>
      <c r="I205" s="106" t="s">
        <v>67</v>
      </c>
    </row>
    <row r="206" spans="1:9" ht="24" x14ac:dyDescent="0.25">
      <c r="A206" s="55">
        <v>158</v>
      </c>
      <c r="B206" s="57" t="s">
        <v>566</v>
      </c>
      <c r="C206" s="57" t="s">
        <v>567</v>
      </c>
      <c r="D206" s="121">
        <v>45600</v>
      </c>
      <c r="E206" s="104" t="s">
        <v>59</v>
      </c>
      <c r="F206" s="105" t="s">
        <v>60</v>
      </c>
      <c r="G206" s="105" t="s">
        <v>66</v>
      </c>
      <c r="H206" s="105" t="s">
        <v>151</v>
      </c>
      <c r="I206" s="106" t="s">
        <v>67</v>
      </c>
    </row>
    <row r="207" spans="1:9" ht="24" x14ac:dyDescent="0.25">
      <c r="A207" s="55">
        <v>159</v>
      </c>
      <c r="B207" s="57" t="s">
        <v>648</v>
      </c>
      <c r="C207" s="57" t="s">
        <v>141</v>
      </c>
      <c r="D207" s="121">
        <v>10000</v>
      </c>
      <c r="E207" s="104" t="s">
        <v>59</v>
      </c>
      <c r="F207" s="105" t="s">
        <v>60</v>
      </c>
      <c r="G207" s="105" t="s">
        <v>66</v>
      </c>
      <c r="H207" s="105" t="s">
        <v>151</v>
      </c>
      <c r="I207" s="106" t="s">
        <v>67</v>
      </c>
    </row>
    <row r="208" spans="1:9" ht="24" x14ac:dyDescent="0.25">
      <c r="A208" s="55">
        <v>160</v>
      </c>
      <c r="B208" s="57" t="s">
        <v>649</v>
      </c>
      <c r="C208" s="57" t="s">
        <v>465</v>
      </c>
      <c r="D208" s="121">
        <v>4820</v>
      </c>
      <c r="E208" s="104" t="s">
        <v>59</v>
      </c>
      <c r="F208" s="105" t="s">
        <v>60</v>
      </c>
      <c r="G208" s="105" t="s">
        <v>66</v>
      </c>
      <c r="H208" s="105" t="s">
        <v>151</v>
      </c>
      <c r="I208" s="106" t="s">
        <v>67</v>
      </c>
    </row>
    <row r="209" spans="1:9" ht="24" x14ac:dyDescent="0.25">
      <c r="A209" s="55">
        <v>161</v>
      </c>
      <c r="B209" s="57" t="s">
        <v>650</v>
      </c>
      <c r="C209" s="57" t="s">
        <v>142</v>
      </c>
      <c r="D209" s="121">
        <v>1988</v>
      </c>
      <c r="E209" s="104" t="s">
        <v>59</v>
      </c>
      <c r="F209" s="105" t="s">
        <v>60</v>
      </c>
      <c r="G209" s="105" t="s">
        <v>66</v>
      </c>
      <c r="H209" s="105" t="s">
        <v>151</v>
      </c>
      <c r="I209" s="106" t="s">
        <v>67</v>
      </c>
    </row>
    <row r="210" spans="1:9" ht="24" x14ac:dyDescent="0.25">
      <c r="A210" s="55">
        <v>162</v>
      </c>
      <c r="B210" s="57" t="s">
        <v>568</v>
      </c>
      <c r="C210" s="57" t="s">
        <v>266</v>
      </c>
      <c r="D210" s="121">
        <v>1125</v>
      </c>
      <c r="E210" s="104" t="s">
        <v>59</v>
      </c>
      <c r="F210" s="105" t="s">
        <v>60</v>
      </c>
      <c r="G210" s="105" t="s">
        <v>66</v>
      </c>
      <c r="H210" s="105" t="s">
        <v>151</v>
      </c>
      <c r="I210" s="106" t="s">
        <v>67</v>
      </c>
    </row>
    <row r="211" spans="1:9" ht="24" x14ac:dyDescent="0.25">
      <c r="A211" s="55">
        <v>163</v>
      </c>
      <c r="B211" s="57" t="s">
        <v>569</v>
      </c>
      <c r="C211" s="57" t="s">
        <v>144</v>
      </c>
      <c r="D211" s="121">
        <v>64360</v>
      </c>
      <c r="E211" s="104" t="s">
        <v>59</v>
      </c>
      <c r="F211" s="105" t="s">
        <v>60</v>
      </c>
      <c r="G211" s="105" t="s">
        <v>66</v>
      </c>
      <c r="H211" s="105" t="s">
        <v>151</v>
      </c>
      <c r="I211" s="106" t="s">
        <v>67</v>
      </c>
    </row>
    <row r="212" spans="1:9" ht="24" x14ac:dyDescent="0.25">
      <c r="A212" s="55">
        <v>164</v>
      </c>
      <c r="B212" s="57" t="s">
        <v>570</v>
      </c>
      <c r="C212" s="57" t="s">
        <v>571</v>
      </c>
      <c r="D212" s="121">
        <v>10104</v>
      </c>
      <c r="E212" s="104" t="s">
        <v>59</v>
      </c>
      <c r="F212" s="105" t="s">
        <v>60</v>
      </c>
      <c r="G212" s="105" t="s">
        <v>66</v>
      </c>
      <c r="H212" s="105" t="s">
        <v>151</v>
      </c>
      <c r="I212" s="106" t="s">
        <v>67</v>
      </c>
    </row>
    <row r="213" spans="1:9" ht="24" x14ac:dyDescent="0.25">
      <c r="A213" s="55">
        <v>165</v>
      </c>
      <c r="B213" s="57" t="s">
        <v>572</v>
      </c>
      <c r="C213" s="57" t="s">
        <v>573</v>
      </c>
      <c r="D213" s="121">
        <v>5550</v>
      </c>
      <c r="E213" s="104" t="s">
        <v>59</v>
      </c>
      <c r="F213" s="105" t="s">
        <v>60</v>
      </c>
      <c r="G213" s="105" t="s">
        <v>66</v>
      </c>
      <c r="H213" s="105" t="s">
        <v>151</v>
      </c>
      <c r="I213" s="106" t="s">
        <v>67</v>
      </c>
    </row>
    <row r="214" spans="1:9" ht="24" x14ac:dyDescent="0.25">
      <c r="A214" s="55">
        <v>166</v>
      </c>
      <c r="B214" s="57" t="s">
        <v>574</v>
      </c>
      <c r="C214" s="57" t="s">
        <v>141</v>
      </c>
      <c r="D214" s="121">
        <v>4400</v>
      </c>
      <c r="E214" s="104" t="s">
        <v>59</v>
      </c>
      <c r="F214" s="105" t="s">
        <v>60</v>
      </c>
      <c r="G214" s="105" t="s">
        <v>66</v>
      </c>
      <c r="H214" s="105" t="s">
        <v>151</v>
      </c>
      <c r="I214" s="106" t="s">
        <v>67</v>
      </c>
    </row>
    <row r="215" spans="1:9" ht="24" x14ac:dyDescent="0.25">
      <c r="A215" s="55">
        <v>167</v>
      </c>
      <c r="B215" s="57" t="s">
        <v>575</v>
      </c>
      <c r="C215" s="57" t="s">
        <v>142</v>
      </c>
      <c r="D215" s="121">
        <v>9350</v>
      </c>
      <c r="E215" s="104" t="s">
        <v>59</v>
      </c>
      <c r="F215" s="105" t="s">
        <v>60</v>
      </c>
      <c r="G215" s="105" t="s">
        <v>66</v>
      </c>
      <c r="H215" s="105" t="s">
        <v>151</v>
      </c>
      <c r="I215" s="106" t="s">
        <v>67</v>
      </c>
    </row>
    <row r="216" spans="1:9" ht="24" x14ac:dyDescent="0.25">
      <c r="A216" s="55">
        <v>168</v>
      </c>
      <c r="B216" s="57" t="s">
        <v>576</v>
      </c>
      <c r="C216" s="57" t="s">
        <v>141</v>
      </c>
      <c r="D216" s="121">
        <v>6800</v>
      </c>
      <c r="E216" s="104" t="s">
        <v>59</v>
      </c>
      <c r="F216" s="105" t="s">
        <v>60</v>
      </c>
      <c r="G216" s="105" t="s">
        <v>66</v>
      </c>
      <c r="H216" s="105" t="s">
        <v>151</v>
      </c>
      <c r="I216" s="106" t="s">
        <v>67</v>
      </c>
    </row>
    <row r="217" spans="1:9" ht="24" x14ac:dyDescent="0.25">
      <c r="A217" s="55">
        <v>169</v>
      </c>
      <c r="B217" s="57" t="s">
        <v>347</v>
      </c>
      <c r="C217" s="57" t="s">
        <v>142</v>
      </c>
      <c r="D217" s="121">
        <v>1200</v>
      </c>
      <c r="E217" s="104" t="s">
        <v>59</v>
      </c>
      <c r="F217" s="105" t="s">
        <v>60</v>
      </c>
      <c r="G217" s="105" t="s">
        <v>66</v>
      </c>
      <c r="H217" s="105" t="s">
        <v>151</v>
      </c>
      <c r="I217" s="106" t="s">
        <v>67</v>
      </c>
    </row>
    <row r="218" spans="1:9" ht="24" x14ac:dyDescent="0.25">
      <c r="A218" s="55">
        <v>170</v>
      </c>
      <c r="B218" s="57" t="s">
        <v>577</v>
      </c>
      <c r="C218" s="57" t="s">
        <v>145</v>
      </c>
      <c r="D218" s="121">
        <v>3120</v>
      </c>
      <c r="E218" s="104" t="s">
        <v>59</v>
      </c>
      <c r="F218" s="105" t="s">
        <v>60</v>
      </c>
      <c r="G218" s="105" t="s">
        <v>66</v>
      </c>
      <c r="H218" s="105" t="s">
        <v>151</v>
      </c>
      <c r="I218" s="106" t="s">
        <v>67</v>
      </c>
    </row>
    <row r="219" spans="1:9" ht="24" x14ac:dyDescent="0.25">
      <c r="A219" s="55">
        <v>171</v>
      </c>
      <c r="B219" s="57" t="s">
        <v>578</v>
      </c>
      <c r="C219" s="57" t="s">
        <v>145</v>
      </c>
      <c r="D219" s="121">
        <v>650</v>
      </c>
      <c r="E219" s="104" t="s">
        <v>59</v>
      </c>
      <c r="F219" s="105" t="s">
        <v>60</v>
      </c>
      <c r="G219" s="105" t="s">
        <v>66</v>
      </c>
      <c r="H219" s="105" t="s">
        <v>151</v>
      </c>
      <c r="I219" s="106" t="s">
        <v>67</v>
      </c>
    </row>
    <row r="220" spans="1:9" ht="24" x14ac:dyDescent="0.25">
      <c r="A220" s="55">
        <v>172</v>
      </c>
      <c r="B220" s="57" t="s">
        <v>579</v>
      </c>
      <c r="C220" s="57" t="s">
        <v>580</v>
      </c>
      <c r="D220" s="121">
        <v>3464</v>
      </c>
      <c r="E220" s="104" t="s">
        <v>59</v>
      </c>
      <c r="F220" s="105" t="s">
        <v>60</v>
      </c>
      <c r="G220" s="105" t="s">
        <v>66</v>
      </c>
      <c r="H220" s="105" t="s">
        <v>151</v>
      </c>
      <c r="I220" s="106" t="s">
        <v>67</v>
      </c>
    </row>
    <row r="221" spans="1:9" ht="24" x14ac:dyDescent="0.25">
      <c r="A221" s="55">
        <v>173</v>
      </c>
      <c r="B221" s="57" t="s">
        <v>581</v>
      </c>
      <c r="C221" s="57" t="s">
        <v>580</v>
      </c>
      <c r="D221" s="121">
        <v>64</v>
      </c>
      <c r="E221" s="104" t="s">
        <v>59</v>
      </c>
      <c r="F221" s="105" t="s">
        <v>60</v>
      </c>
      <c r="G221" s="105" t="s">
        <v>66</v>
      </c>
      <c r="H221" s="105" t="s">
        <v>151</v>
      </c>
      <c r="I221" s="106" t="s">
        <v>67</v>
      </c>
    </row>
    <row r="222" spans="1:9" ht="24" x14ac:dyDescent="0.25">
      <c r="A222" s="55">
        <v>174</v>
      </c>
      <c r="B222" s="57" t="s">
        <v>582</v>
      </c>
      <c r="C222" s="57" t="s">
        <v>142</v>
      </c>
      <c r="D222" s="121">
        <v>9315</v>
      </c>
      <c r="E222" s="104" t="s">
        <v>59</v>
      </c>
      <c r="F222" s="105" t="s">
        <v>60</v>
      </c>
      <c r="G222" s="105" t="s">
        <v>66</v>
      </c>
      <c r="H222" s="105" t="s">
        <v>151</v>
      </c>
      <c r="I222" s="106" t="s">
        <v>67</v>
      </c>
    </row>
    <row r="223" spans="1:9" ht="24" x14ac:dyDescent="0.25">
      <c r="A223" s="55">
        <v>175</v>
      </c>
      <c r="B223" s="57" t="s">
        <v>583</v>
      </c>
      <c r="C223" s="57" t="s">
        <v>584</v>
      </c>
      <c r="D223" s="121">
        <v>1040</v>
      </c>
      <c r="E223" s="104" t="s">
        <v>59</v>
      </c>
      <c r="F223" s="105" t="s">
        <v>60</v>
      </c>
      <c r="G223" s="105" t="s">
        <v>66</v>
      </c>
      <c r="H223" s="105" t="s">
        <v>151</v>
      </c>
      <c r="I223" s="106" t="s">
        <v>67</v>
      </c>
    </row>
    <row r="224" spans="1:9" ht="24" x14ac:dyDescent="0.25">
      <c r="A224" s="55">
        <v>176</v>
      </c>
      <c r="B224" s="57" t="s">
        <v>585</v>
      </c>
      <c r="C224" s="57" t="s">
        <v>557</v>
      </c>
      <c r="D224" s="121">
        <v>1620</v>
      </c>
      <c r="E224" s="104" t="s">
        <v>59</v>
      </c>
      <c r="F224" s="105" t="s">
        <v>60</v>
      </c>
      <c r="G224" s="105" t="s">
        <v>66</v>
      </c>
      <c r="H224" s="105" t="s">
        <v>151</v>
      </c>
      <c r="I224" s="106" t="s">
        <v>67</v>
      </c>
    </row>
    <row r="225" spans="1:9" ht="24" x14ac:dyDescent="0.25">
      <c r="A225" s="55">
        <v>177</v>
      </c>
      <c r="B225" s="57" t="s">
        <v>586</v>
      </c>
      <c r="C225" s="57" t="s">
        <v>142</v>
      </c>
      <c r="D225" s="121">
        <v>6300</v>
      </c>
      <c r="E225" s="104" t="s">
        <v>59</v>
      </c>
      <c r="F225" s="105" t="s">
        <v>60</v>
      </c>
      <c r="G225" s="105" t="s">
        <v>66</v>
      </c>
      <c r="H225" s="105" t="s">
        <v>151</v>
      </c>
      <c r="I225" s="106" t="s">
        <v>67</v>
      </c>
    </row>
    <row r="226" spans="1:9" ht="24" x14ac:dyDescent="0.25">
      <c r="A226" s="55">
        <v>178</v>
      </c>
      <c r="B226" s="57" t="s">
        <v>587</v>
      </c>
      <c r="C226" s="57" t="s">
        <v>348</v>
      </c>
      <c r="D226" s="121">
        <v>2231</v>
      </c>
      <c r="E226" s="104" t="s">
        <v>59</v>
      </c>
      <c r="F226" s="105" t="s">
        <v>60</v>
      </c>
      <c r="G226" s="105" t="s">
        <v>66</v>
      </c>
      <c r="H226" s="105" t="s">
        <v>151</v>
      </c>
      <c r="I226" s="106" t="s">
        <v>67</v>
      </c>
    </row>
    <row r="227" spans="1:9" ht="24" x14ac:dyDescent="0.25">
      <c r="A227" s="55">
        <v>179</v>
      </c>
      <c r="B227" s="57" t="s">
        <v>588</v>
      </c>
      <c r="C227" s="57" t="s">
        <v>468</v>
      </c>
      <c r="D227" s="121">
        <v>16500</v>
      </c>
      <c r="E227" s="104" t="s">
        <v>59</v>
      </c>
      <c r="F227" s="105" t="s">
        <v>60</v>
      </c>
      <c r="G227" s="105" t="s">
        <v>66</v>
      </c>
      <c r="H227" s="105" t="s">
        <v>151</v>
      </c>
      <c r="I227" s="106" t="s">
        <v>67</v>
      </c>
    </row>
    <row r="228" spans="1:9" ht="24" x14ac:dyDescent="0.25">
      <c r="A228" s="55">
        <v>180</v>
      </c>
      <c r="B228" s="57" t="s">
        <v>589</v>
      </c>
      <c r="C228" s="57" t="s">
        <v>141</v>
      </c>
      <c r="D228" s="121">
        <v>1200</v>
      </c>
      <c r="E228" s="104" t="s">
        <v>59</v>
      </c>
      <c r="F228" s="105" t="s">
        <v>60</v>
      </c>
      <c r="G228" s="105" t="s">
        <v>66</v>
      </c>
      <c r="H228" s="105" t="s">
        <v>151</v>
      </c>
      <c r="I228" s="106" t="s">
        <v>67</v>
      </c>
    </row>
    <row r="229" spans="1:9" ht="24" x14ac:dyDescent="0.25">
      <c r="A229" s="55">
        <v>181</v>
      </c>
      <c r="B229" s="57" t="s">
        <v>590</v>
      </c>
      <c r="C229" s="57" t="s">
        <v>591</v>
      </c>
      <c r="D229" s="121">
        <v>35720</v>
      </c>
      <c r="E229" s="104" t="s">
        <v>59</v>
      </c>
      <c r="F229" s="105" t="s">
        <v>60</v>
      </c>
      <c r="G229" s="105" t="s">
        <v>66</v>
      </c>
      <c r="H229" s="105" t="s">
        <v>151</v>
      </c>
      <c r="I229" s="106" t="s">
        <v>67</v>
      </c>
    </row>
    <row r="230" spans="1:9" ht="24" x14ac:dyDescent="0.25">
      <c r="A230" s="55">
        <v>182</v>
      </c>
      <c r="B230" s="57" t="s">
        <v>592</v>
      </c>
      <c r="C230" s="57" t="s">
        <v>593</v>
      </c>
      <c r="D230" s="121">
        <v>2040</v>
      </c>
      <c r="E230" s="104" t="s">
        <v>59</v>
      </c>
      <c r="F230" s="105" t="s">
        <v>60</v>
      </c>
      <c r="G230" s="105" t="s">
        <v>66</v>
      </c>
      <c r="H230" s="105" t="s">
        <v>151</v>
      </c>
      <c r="I230" s="106" t="s">
        <v>67</v>
      </c>
    </row>
    <row r="231" spans="1:9" ht="24" x14ac:dyDescent="0.25">
      <c r="A231" s="55">
        <v>183</v>
      </c>
      <c r="B231" s="65" t="s">
        <v>273</v>
      </c>
      <c r="C231" s="65" t="s">
        <v>274</v>
      </c>
      <c r="D231" s="66">
        <v>1100</v>
      </c>
      <c r="E231" s="59" t="s">
        <v>59</v>
      </c>
      <c r="F231" s="61" t="s">
        <v>60</v>
      </c>
      <c r="G231" s="61" t="s">
        <v>66</v>
      </c>
      <c r="H231" s="61" t="s">
        <v>63</v>
      </c>
      <c r="I231" s="61" t="s">
        <v>67</v>
      </c>
    </row>
    <row r="232" spans="1:9" customFormat="1" ht="24" x14ac:dyDescent="0.25">
      <c r="A232" s="55">
        <v>184</v>
      </c>
      <c r="B232" s="77" t="s">
        <v>594</v>
      </c>
      <c r="C232" s="77" t="s">
        <v>350</v>
      </c>
      <c r="D232" s="123">
        <v>7500</v>
      </c>
      <c r="E232" s="59" t="s">
        <v>59</v>
      </c>
      <c r="F232" s="105" t="s">
        <v>60</v>
      </c>
      <c r="G232" s="105" t="s">
        <v>66</v>
      </c>
      <c r="H232" s="105" t="s">
        <v>151</v>
      </c>
      <c r="I232" s="106" t="s">
        <v>67</v>
      </c>
    </row>
    <row r="233" spans="1:9" customFormat="1" ht="24" x14ac:dyDescent="0.25">
      <c r="A233" s="55">
        <v>185</v>
      </c>
      <c r="B233" s="77" t="s">
        <v>595</v>
      </c>
      <c r="C233" s="77" t="s">
        <v>596</v>
      </c>
      <c r="D233" s="123">
        <v>32300</v>
      </c>
      <c r="E233" s="59" t="s">
        <v>59</v>
      </c>
      <c r="F233" s="105" t="s">
        <v>60</v>
      </c>
      <c r="G233" s="105" t="s">
        <v>66</v>
      </c>
      <c r="H233" s="105" t="s">
        <v>151</v>
      </c>
      <c r="I233" s="106" t="s">
        <v>67</v>
      </c>
    </row>
    <row r="234" spans="1:9" s="29" customFormat="1" ht="12.75" x14ac:dyDescent="0.2">
      <c r="A234" s="148" t="s">
        <v>225</v>
      </c>
      <c r="B234" s="149"/>
      <c r="C234" s="150"/>
      <c r="D234" s="62">
        <f>SUM(D185:D233)*1.19</f>
        <v>505064.56</v>
      </c>
      <c r="E234" s="59"/>
      <c r="F234" s="60"/>
      <c r="G234" s="60"/>
      <c r="H234" s="60"/>
      <c r="I234" s="61"/>
    </row>
    <row r="235" spans="1:9" ht="24" x14ac:dyDescent="0.25">
      <c r="A235" s="124">
        <v>186</v>
      </c>
      <c r="B235" s="125" t="s">
        <v>147</v>
      </c>
      <c r="C235" s="126" t="s">
        <v>148</v>
      </c>
      <c r="D235" s="127">
        <v>692.13</v>
      </c>
      <c r="E235" s="104" t="s">
        <v>59</v>
      </c>
      <c r="F235" s="105" t="s">
        <v>60</v>
      </c>
      <c r="G235" s="105" t="s">
        <v>66</v>
      </c>
      <c r="H235" s="105" t="s">
        <v>151</v>
      </c>
      <c r="I235" s="106" t="s">
        <v>67</v>
      </c>
    </row>
    <row r="236" spans="1:9" s="131" customFormat="1" ht="24" x14ac:dyDescent="0.2">
      <c r="A236" s="119">
        <v>187</v>
      </c>
      <c r="B236" s="77" t="s">
        <v>597</v>
      </c>
      <c r="C236" s="77" t="s">
        <v>598</v>
      </c>
      <c r="D236" s="120">
        <v>437.1</v>
      </c>
      <c r="E236" s="59" t="s">
        <v>59</v>
      </c>
      <c r="F236" s="60" t="s">
        <v>60</v>
      </c>
      <c r="G236" s="60" t="s">
        <v>66</v>
      </c>
      <c r="H236" s="60" t="s">
        <v>151</v>
      </c>
      <c r="I236" s="61" t="s">
        <v>67</v>
      </c>
    </row>
    <row r="237" spans="1:9" s="131" customFormat="1" ht="24" x14ac:dyDescent="0.2">
      <c r="A237" s="119">
        <v>188</v>
      </c>
      <c r="B237" s="77" t="s">
        <v>599</v>
      </c>
      <c r="C237" s="77" t="s">
        <v>280</v>
      </c>
      <c r="D237" s="128">
        <v>17500</v>
      </c>
      <c r="E237" s="59" t="s">
        <v>59</v>
      </c>
      <c r="F237" s="60" t="s">
        <v>60</v>
      </c>
      <c r="G237" s="60" t="s">
        <v>66</v>
      </c>
      <c r="H237" s="60" t="s">
        <v>151</v>
      </c>
      <c r="I237" s="61" t="s">
        <v>67</v>
      </c>
    </row>
    <row r="238" spans="1:9" s="131" customFormat="1" ht="24" x14ac:dyDescent="0.2">
      <c r="A238" s="124">
        <v>189</v>
      </c>
      <c r="B238" s="77" t="s">
        <v>600</v>
      </c>
      <c r="C238" s="77" t="s">
        <v>351</v>
      </c>
      <c r="D238" s="128">
        <v>2400</v>
      </c>
      <c r="E238" s="59" t="s">
        <v>59</v>
      </c>
      <c r="F238" s="60" t="s">
        <v>60</v>
      </c>
      <c r="G238" s="60" t="s">
        <v>66</v>
      </c>
      <c r="H238" s="60" t="s">
        <v>151</v>
      </c>
      <c r="I238" s="61" t="s">
        <v>67</v>
      </c>
    </row>
    <row r="239" spans="1:9" s="131" customFormat="1" ht="24" x14ac:dyDescent="0.2">
      <c r="A239" s="119">
        <v>190</v>
      </c>
      <c r="B239" s="77" t="s">
        <v>311</v>
      </c>
      <c r="C239" s="77" t="s">
        <v>312</v>
      </c>
      <c r="D239" s="128">
        <v>9294</v>
      </c>
      <c r="E239" s="59" t="s">
        <v>59</v>
      </c>
      <c r="F239" s="60" t="s">
        <v>60</v>
      </c>
      <c r="G239" s="60" t="s">
        <v>66</v>
      </c>
      <c r="H239" s="60" t="s">
        <v>151</v>
      </c>
      <c r="I239" s="61" t="s">
        <v>67</v>
      </c>
    </row>
    <row r="240" spans="1:9" s="131" customFormat="1" ht="24" x14ac:dyDescent="0.2">
      <c r="A240" s="119">
        <v>191</v>
      </c>
      <c r="B240" s="77" t="s">
        <v>601</v>
      </c>
      <c r="C240" s="77" t="s">
        <v>310</v>
      </c>
      <c r="D240" s="128">
        <v>720</v>
      </c>
      <c r="E240" s="59" t="s">
        <v>59</v>
      </c>
      <c r="F240" s="60" t="s">
        <v>60</v>
      </c>
      <c r="G240" s="60" t="s">
        <v>66</v>
      </c>
      <c r="H240" s="60" t="s">
        <v>151</v>
      </c>
      <c r="I240" s="61" t="s">
        <v>67</v>
      </c>
    </row>
    <row r="241" spans="1:9" s="131" customFormat="1" ht="24" x14ac:dyDescent="0.2">
      <c r="A241" s="124">
        <v>192</v>
      </c>
      <c r="B241" s="77" t="s">
        <v>630</v>
      </c>
      <c r="C241" s="77" t="s">
        <v>602</v>
      </c>
      <c r="D241" s="128">
        <v>345</v>
      </c>
      <c r="E241" s="59" t="s">
        <v>59</v>
      </c>
      <c r="F241" s="60" t="s">
        <v>60</v>
      </c>
      <c r="G241" s="60" t="s">
        <v>66</v>
      </c>
      <c r="H241" s="60" t="s">
        <v>151</v>
      </c>
      <c r="I241" s="61" t="s">
        <v>67</v>
      </c>
    </row>
    <row r="242" spans="1:9" ht="24" x14ac:dyDescent="0.25">
      <c r="A242" s="119">
        <v>193</v>
      </c>
      <c r="B242" s="129" t="s">
        <v>603</v>
      </c>
      <c r="C242" s="129" t="s">
        <v>604</v>
      </c>
      <c r="D242" s="130">
        <v>900</v>
      </c>
      <c r="E242" s="107" t="s">
        <v>59</v>
      </c>
      <c r="F242" s="108" t="s">
        <v>60</v>
      </c>
      <c r="G242" s="108" t="s">
        <v>66</v>
      </c>
      <c r="H242" s="108" t="s">
        <v>151</v>
      </c>
      <c r="I242" s="109" t="s">
        <v>67</v>
      </c>
    </row>
    <row r="243" spans="1:9" ht="24" x14ac:dyDescent="0.25">
      <c r="A243" s="119">
        <v>194</v>
      </c>
      <c r="B243" s="77" t="s">
        <v>605</v>
      </c>
      <c r="C243" s="77" t="s">
        <v>149</v>
      </c>
      <c r="D243" s="128">
        <v>11000</v>
      </c>
      <c r="E243" s="59" t="s">
        <v>59</v>
      </c>
      <c r="F243" s="60" t="s">
        <v>60</v>
      </c>
      <c r="G243" s="60" t="s">
        <v>66</v>
      </c>
      <c r="H243" s="60" t="s">
        <v>151</v>
      </c>
      <c r="I243" s="61" t="s">
        <v>67</v>
      </c>
    </row>
    <row r="244" spans="1:9" ht="24" x14ac:dyDescent="0.25">
      <c r="A244" s="124">
        <v>195</v>
      </c>
      <c r="B244" s="77" t="s">
        <v>606</v>
      </c>
      <c r="C244" s="77" t="s">
        <v>602</v>
      </c>
      <c r="D244" s="128">
        <v>345</v>
      </c>
      <c r="E244" s="59" t="s">
        <v>59</v>
      </c>
      <c r="F244" s="60" t="s">
        <v>60</v>
      </c>
      <c r="G244" s="60" t="s">
        <v>66</v>
      </c>
      <c r="H244" s="60" t="s">
        <v>151</v>
      </c>
      <c r="I244" s="61" t="s">
        <v>67</v>
      </c>
    </row>
    <row r="245" spans="1:9" s="42" customFormat="1" ht="24" x14ac:dyDescent="0.25">
      <c r="A245" s="119">
        <v>196</v>
      </c>
      <c r="B245" s="77" t="s">
        <v>607</v>
      </c>
      <c r="C245" s="77" t="s">
        <v>604</v>
      </c>
      <c r="D245" s="128">
        <v>490</v>
      </c>
      <c r="E245" s="59" t="s">
        <v>59</v>
      </c>
      <c r="F245" s="60" t="s">
        <v>60</v>
      </c>
      <c r="G245" s="60" t="s">
        <v>66</v>
      </c>
      <c r="H245" s="60" t="s">
        <v>151</v>
      </c>
      <c r="I245" s="61" t="s">
        <v>67</v>
      </c>
    </row>
    <row r="246" spans="1:9" s="42" customFormat="1" ht="24" x14ac:dyDescent="0.25">
      <c r="A246" s="119">
        <v>197</v>
      </c>
      <c r="B246" s="77" t="s">
        <v>608</v>
      </c>
      <c r="C246" s="77" t="s">
        <v>604</v>
      </c>
      <c r="D246" s="128">
        <v>432</v>
      </c>
      <c r="E246" s="59" t="s">
        <v>59</v>
      </c>
      <c r="F246" s="60" t="s">
        <v>60</v>
      </c>
      <c r="G246" s="60" t="s">
        <v>66</v>
      </c>
      <c r="H246" s="60" t="s">
        <v>151</v>
      </c>
      <c r="I246" s="61" t="s">
        <v>67</v>
      </c>
    </row>
    <row r="247" spans="1:9" s="42" customFormat="1" ht="24" x14ac:dyDescent="0.25">
      <c r="A247" s="124">
        <v>198</v>
      </c>
      <c r="B247" s="77" t="s">
        <v>609</v>
      </c>
      <c r="C247" s="77" t="s">
        <v>604</v>
      </c>
      <c r="D247" s="128">
        <v>432</v>
      </c>
      <c r="E247" s="59" t="s">
        <v>59</v>
      </c>
      <c r="F247" s="60" t="s">
        <v>60</v>
      </c>
      <c r="G247" s="60" t="s">
        <v>66</v>
      </c>
      <c r="H247" s="60" t="s">
        <v>151</v>
      </c>
      <c r="I247" s="61" t="s">
        <v>67</v>
      </c>
    </row>
    <row r="248" spans="1:9" s="42" customFormat="1" ht="24" x14ac:dyDescent="0.25">
      <c r="A248" s="119">
        <v>199</v>
      </c>
      <c r="B248" s="77" t="s">
        <v>610</v>
      </c>
      <c r="C248" s="77" t="s">
        <v>604</v>
      </c>
      <c r="D248" s="128">
        <v>3025</v>
      </c>
      <c r="E248" s="59" t="s">
        <v>59</v>
      </c>
      <c r="F248" s="60" t="s">
        <v>60</v>
      </c>
      <c r="G248" s="60" t="s">
        <v>66</v>
      </c>
      <c r="H248" s="60" t="s">
        <v>151</v>
      </c>
      <c r="I248" s="61" t="s">
        <v>67</v>
      </c>
    </row>
    <row r="249" spans="1:9" s="42" customFormat="1" ht="24" x14ac:dyDescent="0.25">
      <c r="A249" s="119">
        <v>200</v>
      </c>
      <c r="B249" s="77" t="s">
        <v>611</v>
      </c>
      <c r="C249" s="77" t="s">
        <v>604</v>
      </c>
      <c r="D249" s="128">
        <f>5400+7200</f>
        <v>12600</v>
      </c>
      <c r="E249" s="59" t="s">
        <v>59</v>
      </c>
      <c r="F249" s="60" t="s">
        <v>60</v>
      </c>
      <c r="G249" s="60" t="s">
        <v>66</v>
      </c>
      <c r="H249" s="60" t="s">
        <v>151</v>
      </c>
      <c r="I249" s="61" t="s">
        <v>67</v>
      </c>
    </row>
    <row r="250" spans="1:9" s="42" customFormat="1" ht="24" x14ac:dyDescent="0.25">
      <c r="A250" s="124">
        <v>201</v>
      </c>
      <c r="B250" s="77" t="s">
        <v>612</v>
      </c>
      <c r="C250" s="77" t="s">
        <v>604</v>
      </c>
      <c r="D250" s="128">
        <v>1225</v>
      </c>
      <c r="E250" s="59" t="s">
        <v>59</v>
      </c>
      <c r="F250" s="60" t="s">
        <v>60</v>
      </c>
      <c r="G250" s="60" t="s">
        <v>66</v>
      </c>
      <c r="H250" s="60" t="s">
        <v>151</v>
      </c>
      <c r="I250" s="61" t="s">
        <v>67</v>
      </c>
    </row>
    <row r="251" spans="1:9" s="42" customFormat="1" ht="24" x14ac:dyDescent="0.25">
      <c r="A251" s="119">
        <v>202</v>
      </c>
      <c r="B251" s="77" t="s">
        <v>613</v>
      </c>
      <c r="C251" s="77" t="s">
        <v>604</v>
      </c>
      <c r="D251" s="128">
        <v>800</v>
      </c>
      <c r="E251" s="59" t="s">
        <v>59</v>
      </c>
      <c r="F251" s="60" t="s">
        <v>60</v>
      </c>
      <c r="G251" s="60" t="s">
        <v>66</v>
      </c>
      <c r="H251" s="60" t="s">
        <v>151</v>
      </c>
      <c r="I251" s="61" t="s">
        <v>67</v>
      </c>
    </row>
    <row r="252" spans="1:9" s="42" customFormat="1" ht="24" x14ac:dyDescent="0.25">
      <c r="A252" s="119">
        <v>203</v>
      </c>
      <c r="B252" s="77" t="s">
        <v>614</v>
      </c>
      <c r="C252" s="77" t="s">
        <v>615</v>
      </c>
      <c r="D252" s="128">
        <v>166.5</v>
      </c>
      <c r="E252" s="59" t="s">
        <v>59</v>
      </c>
      <c r="F252" s="60" t="s">
        <v>60</v>
      </c>
      <c r="G252" s="60" t="s">
        <v>66</v>
      </c>
      <c r="H252" s="60" t="s">
        <v>151</v>
      </c>
      <c r="I252" s="61" t="s">
        <v>67</v>
      </c>
    </row>
    <row r="253" spans="1:9" ht="24" x14ac:dyDescent="0.25">
      <c r="A253" s="124">
        <v>204</v>
      </c>
      <c r="B253" s="65" t="s">
        <v>150</v>
      </c>
      <c r="C253" s="70" t="s">
        <v>149</v>
      </c>
      <c r="D253" s="66">
        <v>3390.73</v>
      </c>
      <c r="E253" s="59" t="s">
        <v>59</v>
      </c>
      <c r="F253" s="60" t="s">
        <v>60</v>
      </c>
      <c r="G253" s="60" t="s">
        <v>66</v>
      </c>
      <c r="H253" s="60" t="s">
        <v>151</v>
      </c>
      <c r="I253" s="61" t="s">
        <v>67</v>
      </c>
    </row>
    <row r="254" spans="1:9" s="29" customFormat="1" ht="12.75" x14ac:dyDescent="0.2">
      <c r="A254" s="148" t="s">
        <v>226</v>
      </c>
      <c r="B254" s="149"/>
      <c r="C254" s="150"/>
      <c r="D254" s="62">
        <f>SUM(D235:D253)*1.19</f>
        <v>78771.407399999982</v>
      </c>
      <c r="E254" s="59"/>
      <c r="F254" s="60"/>
      <c r="G254" s="60"/>
      <c r="H254" s="60"/>
      <c r="I254" s="61"/>
    </row>
    <row r="255" spans="1:9" ht="24" x14ac:dyDescent="0.25">
      <c r="A255" s="55">
        <v>205</v>
      </c>
      <c r="B255" s="65" t="s">
        <v>152</v>
      </c>
      <c r="C255" s="65" t="s">
        <v>352</v>
      </c>
      <c r="D255" s="66">
        <f>23599</f>
        <v>23599</v>
      </c>
      <c r="E255" s="59" t="s">
        <v>59</v>
      </c>
      <c r="F255" s="60" t="s">
        <v>60</v>
      </c>
      <c r="G255" s="60" t="s">
        <v>66</v>
      </c>
      <c r="H255" s="60" t="s">
        <v>151</v>
      </c>
      <c r="I255" s="61" t="s">
        <v>67</v>
      </c>
    </row>
    <row r="256" spans="1:9" ht="24" hidden="1" x14ac:dyDescent="0.25">
      <c r="A256" s="55">
        <v>329</v>
      </c>
      <c r="B256" s="65" t="s">
        <v>281</v>
      </c>
      <c r="C256" s="65" t="s">
        <v>282</v>
      </c>
      <c r="D256" s="66"/>
      <c r="E256" s="59" t="s">
        <v>59</v>
      </c>
      <c r="F256" s="60" t="s">
        <v>60</v>
      </c>
      <c r="G256" s="60" t="s">
        <v>66</v>
      </c>
      <c r="H256" s="60" t="s">
        <v>151</v>
      </c>
      <c r="I256" s="61" t="s">
        <v>67</v>
      </c>
    </row>
    <row r="257" spans="1:9" ht="24" hidden="1" x14ac:dyDescent="0.25">
      <c r="A257" s="55">
        <v>330</v>
      </c>
      <c r="B257" s="65" t="s">
        <v>283</v>
      </c>
      <c r="C257" s="65" t="s">
        <v>284</v>
      </c>
      <c r="D257" s="66"/>
      <c r="E257" s="59" t="s">
        <v>59</v>
      </c>
      <c r="F257" s="60" t="s">
        <v>60</v>
      </c>
      <c r="G257" s="60" t="s">
        <v>66</v>
      </c>
      <c r="H257" s="60" t="s">
        <v>151</v>
      </c>
      <c r="I257" s="61" t="s">
        <v>67</v>
      </c>
    </row>
    <row r="258" spans="1:9" s="29" customFormat="1" ht="12.75" x14ac:dyDescent="0.2">
      <c r="A258" s="148" t="s">
        <v>227</v>
      </c>
      <c r="B258" s="149"/>
      <c r="C258" s="150"/>
      <c r="D258" s="62">
        <f>SUM(D255:D257)*1.19</f>
        <v>28082.809999999998</v>
      </c>
      <c r="E258" s="59"/>
      <c r="F258" s="60"/>
      <c r="G258" s="60"/>
      <c r="H258" s="60"/>
      <c r="I258" s="61"/>
    </row>
    <row r="259" spans="1:9" ht="48" x14ac:dyDescent="0.25">
      <c r="A259" s="55">
        <v>206</v>
      </c>
      <c r="B259" s="65" t="s">
        <v>153</v>
      </c>
      <c r="C259" s="65" t="s">
        <v>154</v>
      </c>
      <c r="D259" s="66">
        <f>23000/1.19</f>
        <v>19327.731092436974</v>
      </c>
      <c r="E259" s="59" t="s">
        <v>59</v>
      </c>
      <c r="F259" s="60" t="s">
        <v>60</v>
      </c>
      <c r="G259" s="60" t="s">
        <v>66</v>
      </c>
      <c r="H259" s="60" t="s">
        <v>151</v>
      </c>
      <c r="I259" s="61" t="s">
        <v>67</v>
      </c>
    </row>
    <row r="260" spans="1:9" s="29" customFormat="1" ht="12.75" x14ac:dyDescent="0.2">
      <c r="A260" s="148" t="s">
        <v>228</v>
      </c>
      <c r="B260" s="149"/>
      <c r="C260" s="150"/>
      <c r="D260" s="62">
        <f>SUM(D259)*1.19</f>
        <v>22999.999999999996</v>
      </c>
      <c r="E260" s="59"/>
      <c r="F260" s="60"/>
      <c r="G260" s="60"/>
      <c r="H260" s="60"/>
      <c r="I260" s="61"/>
    </row>
    <row r="261" spans="1:9" ht="60" x14ac:dyDescent="0.25">
      <c r="A261" s="55">
        <v>207</v>
      </c>
      <c r="B261" s="65" t="s">
        <v>155</v>
      </c>
      <c r="C261" s="65" t="s">
        <v>156</v>
      </c>
      <c r="D261" s="66">
        <f>72000/1.19</f>
        <v>60504.201680672275</v>
      </c>
      <c r="E261" s="59" t="s">
        <v>59</v>
      </c>
      <c r="F261" s="60" t="s">
        <v>60</v>
      </c>
      <c r="G261" s="60" t="s">
        <v>66</v>
      </c>
      <c r="H261" s="60" t="s">
        <v>151</v>
      </c>
      <c r="I261" s="61" t="s">
        <v>67</v>
      </c>
    </row>
    <row r="262" spans="1:9" s="29" customFormat="1" ht="12.75" x14ac:dyDescent="0.2">
      <c r="A262" s="148" t="s">
        <v>229</v>
      </c>
      <c r="B262" s="149"/>
      <c r="C262" s="150"/>
      <c r="D262" s="62">
        <f>SUM(D261)*1.19</f>
        <v>72000</v>
      </c>
      <c r="E262" s="59"/>
      <c r="F262" s="60"/>
      <c r="G262" s="60"/>
      <c r="H262" s="60"/>
      <c r="I262" s="61"/>
    </row>
    <row r="263" spans="1:9" ht="24" x14ac:dyDescent="0.25">
      <c r="A263" s="55">
        <v>208</v>
      </c>
      <c r="B263" s="65" t="s">
        <v>157</v>
      </c>
      <c r="C263" s="68" t="s">
        <v>158</v>
      </c>
      <c r="D263" s="66">
        <f>398000/1.19</f>
        <v>334453.78151260508</v>
      </c>
      <c r="E263" s="59" t="s">
        <v>59</v>
      </c>
      <c r="F263" s="60" t="s">
        <v>60</v>
      </c>
      <c r="G263" s="60" t="s">
        <v>66</v>
      </c>
      <c r="H263" s="60" t="s">
        <v>151</v>
      </c>
      <c r="I263" s="61" t="s">
        <v>67</v>
      </c>
    </row>
    <row r="264" spans="1:9" ht="24" hidden="1" x14ac:dyDescent="0.25">
      <c r="A264" s="55">
        <v>334</v>
      </c>
      <c r="B264" s="57" t="s">
        <v>363</v>
      </c>
      <c r="C264" s="68" t="s">
        <v>371</v>
      </c>
      <c r="D264" s="78"/>
      <c r="E264" s="59" t="s">
        <v>59</v>
      </c>
      <c r="F264" s="60" t="s">
        <v>60</v>
      </c>
      <c r="G264" s="60" t="s">
        <v>66</v>
      </c>
      <c r="H264" s="60" t="s">
        <v>151</v>
      </c>
      <c r="I264" s="61" t="s">
        <v>67</v>
      </c>
    </row>
    <row r="265" spans="1:9" ht="24" hidden="1" x14ac:dyDescent="0.25">
      <c r="A265" s="55">
        <v>335</v>
      </c>
      <c r="B265" s="57" t="s">
        <v>363</v>
      </c>
      <c r="C265" s="68" t="s">
        <v>371</v>
      </c>
      <c r="D265" s="78"/>
      <c r="E265" s="59" t="s">
        <v>59</v>
      </c>
      <c r="F265" s="60" t="s">
        <v>60</v>
      </c>
      <c r="G265" s="60" t="s">
        <v>66</v>
      </c>
      <c r="H265" s="60" t="s">
        <v>151</v>
      </c>
      <c r="I265" s="61" t="s">
        <v>67</v>
      </c>
    </row>
    <row r="266" spans="1:9" ht="24" hidden="1" x14ac:dyDescent="0.25">
      <c r="A266" s="55">
        <v>336</v>
      </c>
      <c r="B266" s="57" t="s">
        <v>363</v>
      </c>
      <c r="C266" s="68" t="s">
        <v>371</v>
      </c>
      <c r="D266" s="78"/>
      <c r="E266" s="59" t="s">
        <v>59</v>
      </c>
      <c r="F266" s="60" t="s">
        <v>60</v>
      </c>
      <c r="G266" s="60" t="s">
        <v>66</v>
      </c>
      <c r="H266" s="60" t="s">
        <v>151</v>
      </c>
      <c r="I266" s="61" t="s">
        <v>67</v>
      </c>
    </row>
    <row r="267" spans="1:9" ht="24" hidden="1" x14ac:dyDescent="0.25">
      <c r="A267" s="55">
        <v>337</v>
      </c>
      <c r="B267" s="57" t="s">
        <v>472</v>
      </c>
      <c r="C267" s="68" t="s">
        <v>371</v>
      </c>
      <c r="D267" s="78"/>
      <c r="E267" s="59" t="s">
        <v>59</v>
      </c>
      <c r="F267" s="60" t="s">
        <v>60</v>
      </c>
      <c r="G267" s="60" t="s">
        <v>66</v>
      </c>
      <c r="H267" s="60" t="s">
        <v>72</v>
      </c>
      <c r="I267" s="61" t="s">
        <v>67</v>
      </c>
    </row>
    <row r="268" spans="1:9" ht="24" hidden="1" x14ac:dyDescent="0.25">
      <c r="A268" s="55">
        <v>338</v>
      </c>
      <c r="B268" s="57" t="s">
        <v>393</v>
      </c>
      <c r="C268" s="68" t="s">
        <v>288</v>
      </c>
      <c r="D268" s="78"/>
      <c r="E268" s="59" t="s">
        <v>59</v>
      </c>
      <c r="F268" s="60" t="s">
        <v>60</v>
      </c>
      <c r="G268" s="60" t="s">
        <v>66</v>
      </c>
      <c r="H268" s="60" t="s">
        <v>151</v>
      </c>
      <c r="I268" s="61" t="s">
        <v>67</v>
      </c>
    </row>
    <row r="269" spans="1:9" ht="24" hidden="1" x14ac:dyDescent="0.25">
      <c r="A269" s="55">
        <v>339</v>
      </c>
      <c r="B269" s="57" t="s">
        <v>394</v>
      </c>
      <c r="C269" s="68" t="s">
        <v>383</v>
      </c>
      <c r="D269" s="78"/>
      <c r="E269" s="59" t="s">
        <v>59</v>
      </c>
      <c r="F269" s="60" t="s">
        <v>60</v>
      </c>
      <c r="G269" s="60" t="s">
        <v>66</v>
      </c>
      <c r="H269" s="60" t="s">
        <v>151</v>
      </c>
      <c r="I269" s="61" t="s">
        <v>67</v>
      </c>
    </row>
    <row r="270" spans="1:9" ht="24" hidden="1" x14ac:dyDescent="0.25">
      <c r="A270" s="55">
        <v>340</v>
      </c>
      <c r="B270" s="57" t="s">
        <v>395</v>
      </c>
      <c r="C270" s="57" t="s">
        <v>299</v>
      </c>
      <c r="D270" s="78"/>
      <c r="E270" s="59" t="s">
        <v>59</v>
      </c>
      <c r="F270" s="60" t="s">
        <v>60</v>
      </c>
      <c r="G270" s="60" t="s">
        <v>66</v>
      </c>
      <c r="H270" s="60" t="s">
        <v>151</v>
      </c>
      <c r="I270" s="61" t="s">
        <v>67</v>
      </c>
    </row>
    <row r="271" spans="1:9" ht="24" hidden="1" x14ac:dyDescent="0.25">
      <c r="A271" s="55">
        <v>341</v>
      </c>
      <c r="B271" s="57" t="s">
        <v>396</v>
      </c>
      <c r="C271" s="57" t="s">
        <v>304</v>
      </c>
      <c r="D271" s="78"/>
      <c r="E271" s="59" t="s">
        <v>59</v>
      </c>
      <c r="F271" s="60" t="s">
        <v>60</v>
      </c>
      <c r="G271" s="60" t="s">
        <v>66</v>
      </c>
      <c r="H271" s="60" t="s">
        <v>151</v>
      </c>
      <c r="I271" s="61" t="s">
        <v>67</v>
      </c>
    </row>
    <row r="272" spans="1:9" ht="24" hidden="1" x14ac:dyDescent="0.25">
      <c r="A272" s="55">
        <v>342</v>
      </c>
      <c r="B272" s="57" t="s">
        <v>397</v>
      </c>
      <c r="C272" s="68" t="s">
        <v>373</v>
      </c>
      <c r="D272" s="78"/>
      <c r="E272" s="59" t="s">
        <v>59</v>
      </c>
      <c r="F272" s="60" t="s">
        <v>60</v>
      </c>
      <c r="G272" s="60" t="s">
        <v>66</v>
      </c>
      <c r="H272" s="60" t="s">
        <v>151</v>
      </c>
      <c r="I272" s="61" t="s">
        <v>67</v>
      </c>
    </row>
    <row r="273" spans="1:9" ht="24" hidden="1" x14ac:dyDescent="0.25">
      <c r="A273" s="55">
        <v>343</v>
      </c>
      <c r="B273" s="57" t="s">
        <v>355</v>
      </c>
      <c r="C273" s="68" t="s">
        <v>373</v>
      </c>
      <c r="D273" s="78"/>
      <c r="E273" s="59" t="s">
        <v>59</v>
      </c>
      <c r="F273" s="60" t="s">
        <v>60</v>
      </c>
      <c r="G273" s="60" t="s">
        <v>66</v>
      </c>
      <c r="H273" s="60" t="s">
        <v>151</v>
      </c>
      <c r="I273" s="61" t="s">
        <v>67</v>
      </c>
    </row>
    <row r="274" spans="1:9" ht="24" hidden="1" x14ac:dyDescent="0.25">
      <c r="A274" s="55">
        <v>344</v>
      </c>
      <c r="B274" s="57" t="s">
        <v>474</v>
      </c>
      <c r="C274" s="68" t="s">
        <v>158</v>
      </c>
      <c r="D274" s="78"/>
      <c r="E274" s="59" t="s">
        <v>59</v>
      </c>
      <c r="F274" s="60" t="s">
        <v>60</v>
      </c>
      <c r="G274" s="60" t="s">
        <v>66</v>
      </c>
      <c r="H274" s="60" t="s">
        <v>151</v>
      </c>
      <c r="I274" s="61" t="s">
        <v>67</v>
      </c>
    </row>
    <row r="275" spans="1:9" ht="24" hidden="1" x14ac:dyDescent="0.25">
      <c r="A275" s="55">
        <v>345</v>
      </c>
      <c r="B275" s="57" t="s">
        <v>398</v>
      </c>
      <c r="C275" s="57" t="s">
        <v>296</v>
      </c>
      <c r="D275" s="78"/>
      <c r="E275" s="59" t="s">
        <v>59</v>
      </c>
      <c r="F275" s="60" t="s">
        <v>60</v>
      </c>
      <c r="G275" s="60" t="s">
        <v>66</v>
      </c>
      <c r="H275" s="60" t="s">
        <v>151</v>
      </c>
      <c r="I275" s="61" t="s">
        <v>67</v>
      </c>
    </row>
    <row r="276" spans="1:9" ht="24" hidden="1" x14ac:dyDescent="0.25">
      <c r="A276" s="55">
        <v>346</v>
      </c>
      <c r="B276" s="57" t="s">
        <v>398</v>
      </c>
      <c r="C276" s="57" t="s">
        <v>296</v>
      </c>
      <c r="D276" s="78"/>
      <c r="E276" s="59" t="s">
        <v>59</v>
      </c>
      <c r="F276" s="60" t="s">
        <v>60</v>
      </c>
      <c r="G276" s="60" t="s">
        <v>66</v>
      </c>
      <c r="H276" s="60" t="s">
        <v>151</v>
      </c>
      <c r="I276" s="61" t="s">
        <v>67</v>
      </c>
    </row>
    <row r="277" spans="1:9" ht="24" hidden="1" x14ac:dyDescent="0.25">
      <c r="A277" s="55">
        <v>347</v>
      </c>
      <c r="B277" s="57" t="s">
        <v>398</v>
      </c>
      <c r="C277" s="57" t="s">
        <v>296</v>
      </c>
      <c r="D277" s="78"/>
      <c r="E277" s="59" t="s">
        <v>59</v>
      </c>
      <c r="F277" s="60" t="s">
        <v>60</v>
      </c>
      <c r="G277" s="60" t="s">
        <v>66</v>
      </c>
      <c r="H277" s="60" t="s">
        <v>151</v>
      </c>
      <c r="I277" s="61" t="s">
        <v>67</v>
      </c>
    </row>
    <row r="278" spans="1:9" ht="24" hidden="1" x14ac:dyDescent="0.25">
      <c r="A278" s="55">
        <v>348</v>
      </c>
      <c r="B278" s="57" t="s">
        <v>399</v>
      </c>
      <c r="C278" s="68" t="s">
        <v>385</v>
      </c>
      <c r="D278" s="78"/>
      <c r="E278" s="59" t="s">
        <v>59</v>
      </c>
      <c r="F278" s="60" t="s">
        <v>60</v>
      </c>
      <c r="G278" s="60" t="s">
        <v>66</v>
      </c>
      <c r="H278" s="60" t="s">
        <v>151</v>
      </c>
      <c r="I278" s="61" t="s">
        <v>67</v>
      </c>
    </row>
    <row r="279" spans="1:9" ht="24" hidden="1" x14ac:dyDescent="0.25">
      <c r="A279" s="55">
        <v>349</v>
      </c>
      <c r="B279" s="57" t="s">
        <v>400</v>
      </c>
      <c r="C279" s="68" t="s">
        <v>380</v>
      </c>
      <c r="D279" s="78"/>
      <c r="E279" s="59" t="s">
        <v>59</v>
      </c>
      <c r="F279" s="60" t="s">
        <v>60</v>
      </c>
      <c r="G279" s="60" t="s">
        <v>66</v>
      </c>
      <c r="H279" s="60" t="s">
        <v>151</v>
      </c>
      <c r="I279" s="61" t="s">
        <v>67</v>
      </c>
    </row>
    <row r="280" spans="1:9" ht="24" hidden="1" x14ac:dyDescent="0.25">
      <c r="A280" s="55">
        <v>350</v>
      </c>
      <c r="B280" s="57" t="s">
        <v>400</v>
      </c>
      <c r="C280" s="68" t="s">
        <v>380</v>
      </c>
      <c r="D280" s="78"/>
      <c r="E280" s="59" t="s">
        <v>59</v>
      </c>
      <c r="F280" s="60" t="s">
        <v>60</v>
      </c>
      <c r="G280" s="60" t="s">
        <v>66</v>
      </c>
      <c r="H280" s="60" t="s">
        <v>151</v>
      </c>
      <c r="I280" s="61" t="s">
        <v>67</v>
      </c>
    </row>
    <row r="281" spans="1:9" ht="24" hidden="1" x14ac:dyDescent="0.25">
      <c r="A281" s="55">
        <v>351</v>
      </c>
      <c r="B281" s="57" t="s">
        <v>364</v>
      </c>
      <c r="C281" s="57" t="s">
        <v>295</v>
      </c>
      <c r="D281" s="78"/>
      <c r="E281" s="59" t="s">
        <v>59</v>
      </c>
      <c r="F281" s="60" t="s">
        <v>60</v>
      </c>
      <c r="G281" s="60" t="s">
        <v>66</v>
      </c>
      <c r="H281" s="60" t="s">
        <v>151</v>
      </c>
      <c r="I281" s="61" t="s">
        <v>67</v>
      </c>
    </row>
    <row r="282" spans="1:9" ht="24" hidden="1" x14ac:dyDescent="0.25">
      <c r="A282" s="55">
        <v>352</v>
      </c>
      <c r="B282" s="57" t="s">
        <v>401</v>
      </c>
      <c r="C282" s="57" t="s">
        <v>297</v>
      </c>
      <c r="D282" s="78"/>
      <c r="E282" s="59" t="s">
        <v>59</v>
      </c>
      <c r="F282" s="60" t="s">
        <v>60</v>
      </c>
      <c r="G282" s="60" t="s">
        <v>66</v>
      </c>
      <c r="H282" s="60" t="s">
        <v>151</v>
      </c>
      <c r="I282" s="61" t="s">
        <v>67</v>
      </c>
    </row>
    <row r="283" spans="1:9" ht="24" hidden="1" x14ac:dyDescent="0.25">
      <c r="A283" s="55">
        <v>353</v>
      </c>
      <c r="B283" s="57" t="s">
        <v>402</v>
      </c>
      <c r="C283" s="57" t="s">
        <v>297</v>
      </c>
      <c r="D283" s="78"/>
      <c r="E283" s="59" t="s">
        <v>59</v>
      </c>
      <c r="F283" s="60" t="s">
        <v>60</v>
      </c>
      <c r="G283" s="60" t="s">
        <v>66</v>
      </c>
      <c r="H283" s="60" t="s">
        <v>151</v>
      </c>
      <c r="I283" s="61" t="s">
        <v>67</v>
      </c>
    </row>
    <row r="284" spans="1:9" ht="24" hidden="1" x14ac:dyDescent="0.25">
      <c r="A284" s="55">
        <v>354</v>
      </c>
      <c r="B284" s="57" t="s">
        <v>365</v>
      </c>
      <c r="C284" s="57" t="s">
        <v>297</v>
      </c>
      <c r="D284" s="78"/>
      <c r="E284" s="59" t="s">
        <v>59</v>
      </c>
      <c r="F284" s="60" t="s">
        <v>60</v>
      </c>
      <c r="G284" s="60" t="s">
        <v>66</v>
      </c>
      <c r="H284" s="60" t="s">
        <v>151</v>
      </c>
      <c r="I284" s="61" t="s">
        <v>67</v>
      </c>
    </row>
    <row r="285" spans="1:9" ht="24" hidden="1" x14ac:dyDescent="0.25">
      <c r="A285" s="55">
        <v>355</v>
      </c>
      <c r="B285" s="57" t="s">
        <v>403</v>
      </c>
      <c r="C285" s="57" t="s">
        <v>296</v>
      </c>
      <c r="D285" s="78"/>
      <c r="E285" s="59" t="s">
        <v>59</v>
      </c>
      <c r="F285" s="60" t="s">
        <v>60</v>
      </c>
      <c r="G285" s="60" t="s">
        <v>66</v>
      </c>
      <c r="H285" s="60" t="s">
        <v>151</v>
      </c>
      <c r="I285" s="61" t="s">
        <v>67</v>
      </c>
    </row>
    <row r="286" spans="1:9" ht="24" hidden="1" x14ac:dyDescent="0.25">
      <c r="A286" s="55">
        <v>356</v>
      </c>
      <c r="B286" s="57" t="s">
        <v>367</v>
      </c>
      <c r="C286" s="57" t="s">
        <v>296</v>
      </c>
      <c r="D286" s="78"/>
      <c r="E286" s="59" t="s">
        <v>59</v>
      </c>
      <c r="F286" s="60" t="s">
        <v>60</v>
      </c>
      <c r="G286" s="60" t="s">
        <v>66</v>
      </c>
      <c r="H286" s="60" t="s">
        <v>151</v>
      </c>
      <c r="I286" s="61" t="s">
        <v>67</v>
      </c>
    </row>
    <row r="287" spans="1:9" ht="24" hidden="1" x14ac:dyDescent="0.25">
      <c r="A287" s="55">
        <v>357</v>
      </c>
      <c r="B287" s="57" t="s">
        <v>404</v>
      </c>
      <c r="C287" s="57" t="s">
        <v>296</v>
      </c>
      <c r="D287" s="78"/>
      <c r="E287" s="59" t="s">
        <v>59</v>
      </c>
      <c r="F287" s="60" t="s">
        <v>60</v>
      </c>
      <c r="G287" s="60" t="s">
        <v>66</v>
      </c>
      <c r="H287" s="60" t="s">
        <v>151</v>
      </c>
      <c r="I287" s="61" t="s">
        <v>67</v>
      </c>
    </row>
    <row r="288" spans="1:9" ht="24" hidden="1" x14ac:dyDescent="0.25">
      <c r="A288" s="55">
        <v>358</v>
      </c>
      <c r="B288" s="57" t="s">
        <v>405</v>
      </c>
      <c r="C288" s="57" t="s">
        <v>296</v>
      </c>
      <c r="D288" s="78"/>
      <c r="E288" s="59" t="s">
        <v>59</v>
      </c>
      <c r="F288" s="60" t="s">
        <v>60</v>
      </c>
      <c r="G288" s="60" t="s">
        <v>66</v>
      </c>
      <c r="H288" s="60" t="s">
        <v>151</v>
      </c>
      <c r="I288" s="61" t="s">
        <v>67</v>
      </c>
    </row>
    <row r="289" spans="1:9" ht="24" hidden="1" x14ac:dyDescent="0.25">
      <c r="A289" s="55">
        <v>359</v>
      </c>
      <c r="B289" s="57" t="s">
        <v>406</v>
      </c>
      <c r="C289" s="57" t="s">
        <v>296</v>
      </c>
      <c r="D289" s="78"/>
      <c r="E289" s="59" t="s">
        <v>59</v>
      </c>
      <c r="F289" s="60" t="s">
        <v>60</v>
      </c>
      <c r="G289" s="60" t="s">
        <v>66</v>
      </c>
      <c r="H289" s="60" t="s">
        <v>151</v>
      </c>
      <c r="I289" s="61" t="s">
        <v>67</v>
      </c>
    </row>
    <row r="290" spans="1:9" ht="24" hidden="1" x14ac:dyDescent="0.25">
      <c r="A290" s="55">
        <v>360</v>
      </c>
      <c r="B290" s="57" t="s">
        <v>407</v>
      </c>
      <c r="C290" s="57" t="s">
        <v>296</v>
      </c>
      <c r="D290" s="78"/>
      <c r="E290" s="59" t="s">
        <v>59</v>
      </c>
      <c r="F290" s="60" t="s">
        <v>60</v>
      </c>
      <c r="G290" s="60" t="s">
        <v>66</v>
      </c>
      <c r="H290" s="60" t="s">
        <v>151</v>
      </c>
      <c r="I290" s="61" t="s">
        <v>67</v>
      </c>
    </row>
    <row r="291" spans="1:9" ht="24" hidden="1" x14ac:dyDescent="0.25">
      <c r="A291" s="55">
        <v>361</v>
      </c>
      <c r="B291" s="57" t="s">
        <v>408</v>
      </c>
      <c r="C291" s="57" t="s">
        <v>296</v>
      </c>
      <c r="D291" s="78"/>
      <c r="E291" s="59" t="s">
        <v>59</v>
      </c>
      <c r="F291" s="60" t="s">
        <v>60</v>
      </c>
      <c r="G291" s="60" t="s">
        <v>66</v>
      </c>
      <c r="H291" s="60" t="s">
        <v>151</v>
      </c>
      <c r="I291" s="61" t="s">
        <v>67</v>
      </c>
    </row>
    <row r="292" spans="1:9" ht="24" hidden="1" x14ac:dyDescent="0.25">
      <c r="A292" s="55">
        <v>362</v>
      </c>
      <c r="B292" s="57" t="s">
        <v>409</v>
      </c>
      <c r="C292" s="57" t="s">
        <v>296</v>
      </c>
      <c r="D292" s="78"/>
      <c r="E292" s="59" t="s">
        <v>59</v>
      </c>
      <c r="F292" s="60" t="s">
        <v>60</v>
      </c>
      <c r="G292" s="60" t="s">
        <v>66</v>
      </c>
      <c r="H292" s="60" t="s">
        <v>151</v>
      </c>
      <c r="I292" s="61" t="s">
        <v>67</v>
      </c>
    </row>
    <row r="293" spans="1:9" ht="24" hidden="1" x14ac:dyDescent="0.25">
      <c r="A293" s="55">
        <v>363</v>
      </c>
      <c r="B293" s="57" t="s">
        <v>410</v>
      </c>
      <c r="C293" s="57" t="s">
        <v>296</v>
      </c>
      <c r="D293" s="78"/>
      <c r="E293" s="59" t="s">
        <v>59</v>
      </c>
      <c r="F293" s="60" t="s">
        <v>60</v>
      </c>
      <c r="G293" s="60" t="s">
        <v>66</v>
      </c>
      <c r="H293" s="60" t="s">
        <v>151</v>
      </c>
      <c r="I293" s="61" t="s">
        <v>67</v>
      </c>
    </row>
    <row r="294" spans="1:9" ht="24" hidden="1" x14ac:dyDescent="0.25">
      <c r="A294" s="55">
        <v>364</v>
      </c>
      <c r="B294" s="57" t="s">
        <v>411</v>
      </c>
      <c r="C294" s="68" t="s">
        <v>305</v>
      </c>
      <c r="D294" s="78"/>
      <c r="E294" s="59" t="s">
        <v>59</v>
      </c>
      <c r="F294" s="60" t="s">
        <v>60</v>
      </c>
      <c r="G294" s="60" t="s">
        <v>66</v>
      </c>
      <c r="H294" s="60" t="s">
        <v>151</v>
      </c>
      <c r="I294" s="61" t="s">
        <v>67</v>
      </c>
    </row>
    <row r="295" spans="1:9" ht="24" hidden="1" x14ac:dyDescent="0.25">
      <c r="A295" s="55">
        <v>365</v>
      </c>
      <c r="B295" s="57" t="s">
        <v>412</v>
      </c>
      <c r="C295" s="68" t="s">
        <v>305</v>
      </c>
      <c r="D295" s="78"/>
      <c r="E295" s="59" t="s">
        <v>59</v>
      </c>
      <c r="F295" s="60" t="s">
        <v>60</v>
      </c>
      <c r="G295" s="60" t="s">
        <v>66</v>
      </c>
      <c r="H295" s="60" t="s">
        <v>151</v>
      </c>
      <c r="I295" s="61" t="s">
        <v>67</v>
      </c>
    </row>
    <row r="296" spans="1:9" ht="24" hidden="1" x14ac:dyDescent="0.25">
      <c r="A296" s="55">
        <v>366</v>
      </c>
      <c r="B296" s="57" t="s">
        <v>413</v>
      </c>
      <c r="C296" s="68" t="s">
        <v>305</v>
      </c>
      <c r="D296" s="78"/>
      <c r="E296" s="59" t="s">
        <v>59</v>
      </c>
      <c r="F296" s="60" t="s">
        <v>60</v>
      </c>
      <c r="G296" s="60" t="s">
        <v>66</v>
      </c>
      <c r="H296" s="60" t="s">
        <v>151</v>
      </c>
      <c r="I296" s="61" t="s">
        <v>67</v>
      </c>
    </row>
    <row r="297" spans="1:9" ht="24" hidden="1" x14ac:dyDescent="0.25">
      <c r="A297" s="55">
        <v>367</v>
      </c>
      <c r="B297" s="57" t="s">
        <v>414</v>
      </c>
      <c r="C297" s="68" t="s">
        <v>305</v>
      </c>
      <c r="D297" s="78"/>
      <c r="E297" s="59" t="s">
        <v>59</v>
      </c>
      <c r="F297" s="60" t="s">
        <v>60</v>
      </c>
      <c r="G297" s="60" t="s">
        <v>66</v>
      </c>
      <c r="H297" s="60" t="s">
        <v>151</v>
      </c>
      <c r="I297" s="61" t="s">
        <v>67</v>
      </c>
    </row>
    <row r="298" spans="1:9" ht="24" hidden="1" x14ac:dyDescent="0.25">
      <c r="A298" s="55">
        <v>368</v>
      </c>
      <c r="B298" s="57" t="s">
        <v>415</v>
      </c>
      <c r="C298" s="68" t="s">
        <v>305</v>
      </c>
      <c r="D298" s="78"/>
      <c r="E298" s="59" t="s">
        <v>59</v>
      </c>
      <c r="F298" s="60" t="s">
        <v>60</v>
      </c>
      <c r="G298" s="60" t="s">
        <v>66</v>
      </c>
      <c r="H298" s="60" t="s">
        <v>151</v>
      </c>
      <c r="I298" s="61" t="s">
        <v>67</v>
      </c>
    </row>
    <row r="299" spans="1:9" ht="24" hidden="1" x14ac:dyDescent="0.25">
      <c r="A299" s="55">
        <v>369</v>
      </c>
      <c r="B299" s="57" t="s">
        <v>416</v>
      </c>
      <c r="C299" s="68" t="s">
        <v>305</v>
      </c>
      <c r="D299" s="78"/>
      <c r="E299" s="59" t="s">
        <v>59</v>
      </c>
      <c r="F299" s="60" t="s">
        <v>60</v>
      </c>
      <c r="G299" s="60" t="s">
        <v>66</v>
      </c>
      <c r="H299" s="60" t="s">
        <v>151</v>
      </c>
      <c r="I299" s="61" t="s">
        <v>67</v>
      </c>
    </row>
    <row r="300" spans="1:9" ht="24" hidden="1" x14ac:dyDescent="0.25">
      <c r="A300" s="55">
        <v>370</v>
      </c>
      <c r="B300" s="57" t="s">
        <v>417</v>
      </c>
      <c r="C300" s="68" t="s">
        <v>305</v>
      </c>
      <c r="D300" s="78"/>
      <c r="E300" s="59" t="s">
        <v>59</v>
      </c>
      <c r="F300" s="60" t="s">
        <v>60</v>
      </c>
      <c r="G300" s="60" t="s">
        <v>66</v>
      </c>
      <c r="H300" s="60" t="s">
        <v>151</v>
      </c>
      <c r="I300" s="61" t="s">
        <v>67</v>
      </c>
    </row>
    <row r="301" spans="1:9" ht="24" hidden="1" x14ac:dyDescent="0.25">
      <c r="A301" s="55">
        <v>371</v>
      </c>
      <c r="B301" s="57" t="s">
        <v>418</v>
      </c>
      <c r="C301" s="68" t="s">
        <v>305</v>
      </c>
      <c r="D301" s="78"/>
      <c r="E301" s="59" t="s">
        <v>59</v>
      </c>
      <c r="F301" s="60" t="s">
        <v>60</v>
      </c>
      <c r="G301" s="60" t="s">
        <v>66</v>
      </c>
      <c r="H301" s="60" t="s">
        <v>151</v>
      </c>
      <c r="I301" s="61" t="s">
        <v>67</v>
      </c>
    </row>
    <row r="302" spans="1:9" ht="24" hidden="1" x14ac:dyDescent="0.25">
      <c r="A302" s="55">
        <v>372</v>
      </c>
      <c r="B302" s="57" t="s">
        <v>419</v>
      </c>
      <c r="C302" s="68" t="s">
        <v>305</v>
      </c>
      <c r="D302" s="78"/>
      <c r="E302" s="59" t="s">
        <v>59</v>
      </c>
      <c r="F302" s="60" t="s">
        <v>60</v>
      </c>
      <c r="G302" s="60" t="s">
        <v>66</v>
      </c>
      <c r="H302" s="60" t="s">
        <v>151</v>
      </c>
      <c r="I302" s="61" t="s">
        <v>67</v>
      </c>
    </row>
    <row r="303" spans="1:9" ht="24" hidden="1" x14ac:dyDescent="0.25">
      <c r="A303" s="55">
        <v>373</v>
      </c>
      <c r="B303" s="57" t="s">
        <v>420</v>
      </c>
      <c r="C303" s="68" t="s">
        <v>305</v>
      </c>
      <c r="D303" s="78"/>
      <c r="E303" s="59" t="s">
        <v>59</v>
      </c>
      <c r="F303" s="60" t="s">
        <v>60</v>
      </c>
      <c r="G303" s="60" t="s">
        <v>66</v>
      </c>
      <c r="H303" s="60" t="s">
        <v>151</v>
      </c>
      <c r="I303" s="61" t="s">
        <v>67</v>
      </c>
    </row>
    <row r="304" spans="1:9" ht="24" hidden="1" x14ac:dyDescent="0.25">
      <c r="A304" s="55">
        <v>374</v>
      </c>
      <c r="B304" s="57" t="s">
        <v>421</v>
      </c>
      <c r="C304" s="68" t="s">
        <v>305</v>
      </c>
      <c r="D304" s="78"/>
      <c r="E304" s="59" t="s">
        <v>59</v>
      </c>
      <c r="F304" s="60" t="s">
        <v>60</v>
      </c>
      <c r="G304" s="60" t="s">
        <v>66</v>
      </c>
      <c r="H304" s="60" t="s">
        <v>151</v>
      </c>
      <c r="I304" s="61" t="s">
        <v>67</v>
      </c>
    </row>
    <row r="305" spans="1:9" ht="24" hidden="1" x14ac:dyDescent="0.25">
      <c r="A305" s="55">
        <v>375</v>
      </c>
      <c r="B305" s="57" t="s">
        <v>422</v>
      </c>
      <c r="C305" s="68" t="s">
        <v>305</v>
      </c>
      <c r="D305" s="78"/>
      <c r="E305" s="59" t="s">
        <v>59</v>
      </c>
      <c r="F305" s="60" t="s">
        <v>60</v>
      </c>
      <c r="G305" s="60" t="s">
        <v>66</v>
      </c>
      <c r="H305" s="60" t="s">
        <v>151</v>
      </c>
      <c r="I305" s="61" t="s">
        <v>67</v>
      </c>
    </row>
    <row r="306" spans="1:9" ht="24" hidden="1" x14ac:dyDescent="0.25">
      <c r="A306" s="55">
        <v>376</v>
      </c>
      <c r="B306" s="57" t="s">
        <v>423</v>
      </c>
      <c r="C306" s="68" t="s">
        <v>305</v>
      </c>
      <c r="D306" s="78"/>
      <c r="E306" s="59" t="s">
        <v>59</v>
      </c>
      <c r="F306" s="60" t="s">
        <v>60</v>
      </c>
      <c r="G306" s="60" t="s">
        <v>66</v>
      </c>
      <c r="H306" s="60" t="s">
        <v>151</v>
      </c>
      <c r="I306" s="61" t="s">
        <v>67</v>
      </c>
    </row>
    <row r="307" spans="1:9" ht="24" hidden="1" x14ac:dyDescent="0.25">
      <c r="A307" s="55">
        <v>377</v>
      </c>
      <c r="B307" s="57" t="s">
        <v>424</v>
      </c>
      <c r="C307" s="68" t="s">
        <v>305</v>
      </c>
      <c r="D307" s="78"/>
      <c r="E307" s="59" t="s">
        <v>59</v>
      </c>
      <c r="F307" s="60" t="s">
        <v>60</v>
      </c>
      <c r="G307" s="60" t="s">
        <v>66</v>
      </c>
      <c r="H307" s="60" t="s">
        <v>151</v>
      </c>
      <c r="I307" s="61" t="s">
        <v>67</v>
      </c>
    </row>
    <row r="308" spans="1:9" ht="24" hidden="1" x14ac:dyDescent="0.25">
      <c r="A308" s="55">
        <v>378</v>
      </c>
      <c r="B308" s="57" t="s">
        <v>425</v>
      </c>
      <c r="C308" s="68" t="s">
        <v>305</v>
      </c>
      <c r="D308" s="78"/>
      <c r="E308" s="59" t="s">
        <v>59</v>
      </c>
      <c r="F308" s="60" t="s">
        <v>60</v>
      </c>
      <c r="G308" s="60" t="s">
        <v>66</v>
      </c>
      <c r="H308" s="60" t="s">
        <v>151</v>
      </c>
      <c r="I308" s="61" t="s">
        <v>67</v>
      </c>
    </row>
    <row r="309" spans="1:9" ht="24" hidden="1" x14ac:dyDescent="0.25">
      <c r="A309" s="55">
        <v>379</v>
      </c>
      <c r="B309" s="57" t="s">
        <v>368</v>
      </c>
      <c r="C309" s="57" t="s">
        <v>299</v>
      </c>
      <c r="D309" s="78"/>
      <c r="E309" s="59" t="s">
        <v>59</v>
      </c>
      <c r="F309" s="60" t="s">
        <v>60</v>
      </c>
      <c r="G309" s="60" t="s">
        <v>66</v>
      </c>
      <c r="H309" s="60" t="s">
        <v>151</v>
      </c>
      <c r="I309" s="61" t="s">
        <v>67</v>
      </c>
    </row>
    <row r="310" spans="1:9" ht="24" hidden="1" x14ac:dyDescent="0.25">
      <c r="A310" s="55">
        <v>380</v>
      </c>
      <c r="B310" s="57" t="s">
        <v>426</v>
      </c>
      <c r="C310" s="68" t="s">
        <v>289</v>
      </c>
      <c r="D310" s="78"/>
      <c r="E310" s="59" t="s">
        <v>59</v>
      </c>
      <c r="F310" s="60" t="s">
        <v>60</v>
      </c>
      <c r="G310" s="60" t="s">
        <v>66</v>
      </c>
      <c r="H310" s="60" t="s">
        <v>151</v>
      </c>
      <c r="I310" s="61" t="s">
        <v>67</v>
      </c>
    </row>
    <row r="311" spans="1:9" ht="24" hidden="1" x14ac:dyDescent="0.25">
      <c r="A311" s="55">
        <v>381</v>
      </c>
      <c r="B311" s="57" t="s">
        <v>427</v>
      </c>
      <c r="C311" s="68" t="s">
        <v>382</v>
      </c>
      <c r="D311" s="78"/>
      <c r="E311" s="59" t="s">
        <v>59</v>
      </c>
      <c r="F311" s="60" t="s">
        <v>60</v>
      </c>
      <c r="G311" s="60" t="s">
        <v>66</v>
      </c>
      <c r="H311" s="60" t="s">
        <v>151</v>
      </c>
      <c r="I311" s="61" t="s">
        <v>67</v>
      </c>
    </row>
    <row r="312" spans="1:9" ht="24" hidden="1" x14ac:dyDescent="0.25">
      <c r="A312" s="55">
        <v>382</v>
      </c>
      <c r="B312" s="57" t="s">
        <v>428</v>
      </c>
      <c r="C312" s="68" t="s">
        <v>382</v>
      </c>
      <c r="D312" s="78"/>
      <c r="E312" s="59" t="s">
        <v>59</v>
      </c>
      <c r="F312" s="60" t="s">
        <v>60</v>
      </c>
      <c r="G312" s="60" t="s">
        <v>66</v>
      </c>
      <c r="H312" s="60" t="s">
        <v>151</v>
      </c>
      <c r="I312" s="61" t="s">
        <v>67</v>
      </c>
    </row>
    <row r="313" spans="1:9" ht="24" hidden="1" x14ac:dyDescent="0.25">
      <c r="A313" s="55">
        <v>383</v>
      </c>
      <c r="B313" s="57" t="s">
        <v>369</v>
      </c>
      <c r="C313" s="68" t="s">
        <v>386</v>
      </c>
      <c r="D313" s="78"/>
      <c r="E313" s="59" t="s">
        <v>59</v>
      </c>
      <c r="F313" s="60" t="s">
        <v>60</v>
      </c>
      <c r="G313" s="60" t="s">
        <v>66</v>
      </c>
      <c r="H313" s="60" t="s">
        <v>151</v>
      </c>
      <c r="I313" s="61" t="s">
        <v>67</v>
      </c>
    </row>
    <row r="314" spans="1:9" ht="24" hidden="1" x14ac:dyDescent="0.25">
      <c r="A314" s="55">
        <v>384</v>
      </c>
      <c r="B314" s="57" t="s">
        <v>429</v>
      </c>
      <c r="C314" s="68" t="s">
        <v>381</v>
      </c>
      <c r="D314" s="78"/>
      <c r="E314" s="59" t="s">
        <v>59</v>
      </c>
      <c r="F314" s="60" t="s">
        <v>60</v>
      </c>
      <c r="G314" s="60" t="s">
        <v>66</v>
      </c>
      <c r="H314" s="60" t="s">
        <v>151</v>
      </c>
      <c r="I314" s="61" t="s">
        <v>67</v>
      </c>
    </row>
    <row r="315" spans="1:9" ht="24" hidden="1" x14ac:dyDescent="0.25">
      <c r="A315" s="55">
        <v>385</v>
      </c>
      <c r="B315" s="57" t="s">
        <v>429</v>
      </c>
      <c r="C315" s="68" t="s">
        <v>381</v>
      </c>
      <c r="D315" s="78"/>
      <c r="E315" s="59" t="s">
        <v>59</v>
      </c>
      <c r="F315" s="60" t="s">
        <v>60</v>
      </c>
      <c r="G315" s="60" t="s">
        <v>66</v>
      </c>
      <c r="H315" s="60" t="s">
        <v>151</v>
      </c>
      <c r="I315" s="61" t="s">
        <v>67</v>
      </c>
    </row>
    <row r="316" spans="1:9" ht="24" hidden="1" x14ac:dyDescent="0.25">
      <c r="A316" s="55">
        <v>386</v>
      </c>
      <c r="B316" s="57" t="s">
        <v>430</v>
      </c>
      <c r="C316" s="68" t="s">
        <v>271</v>
      </c>
      <c r="D316" s="78"/>
      <c r="E316" s="59" t="s">
        <v>59</v>
      </c>
      <c r="F316" s="60" t="s">
        <v>60</v>
      </c>
      <c r="G316" s="60" t="s">
        <v>66</v>
      </c>
      <c r="H316" s="60" t="s">
        <v>151</v>
      </c>
      <c r="I316" s="61" t="s">
        <v>67</v>
      </c>
    </row>
    <row r="317" spans="1:9" ht="24" hidden="1" x14ac:dyDescent="0.25">
      <c r="A317" s="55">
        <v>387</v>
      </c>
      <c r="B317" s="57" t="s">
        <v>431</v>
      </c>
      <c r="C317" s="68" t="s">
        <v>271</v>
      </c>
      <c r="D317" s="78"/>
      <c r="E317" s="59" t="s">
        <v>59</v>
      </c>
      <c r="F317" s="60" t="s">
        <v>60</v>
      </c>
      <c r="G317" s="60" t="s">
        <v>66</v>
      </c>
      <c r="H317" s="60" t="s">
        <v>151</v>
      </c>
      <c r="I317" s="61" t="s">
        <v>67</v>
      </c>
    </row>
    <row r="318" spans="1:9" ht="24" hidden="1" x14ac:dyDescent="0.25">
      <c r="A318" s="55">
        <v>388</v>
      </c>
      <c r="B318" s="57" t="s">
        <v>431</v>
      </c>
      <c r="C318" s="68" t="s">
        <v>271</v>
      </c>
      <c r="D318" s="78"/>
      <c r="E318" s="59" t="s">
        <v>59</v>
      </c>
      <c r="F318" s="60" t="s">
        <v>60</v>
      </c>
      <c r="G318" s="60" t="s">
        <v>66</v>
      </c>
      <c r="H318" s="60" t="s">
        <v>151</v>
      </c>
      <c r="I318" s="61" t="s">
        <v>67</v>
      </c>
    </row>
    <row r="319" spans="1:9" ht="24" hidden="1" x14ac:dyDescent="0.25">
      <c r="A319" s="55">
        <v>389</v>
      </c>
      <c r="B319" s="57" t="s">
        <v>432</v>
      </c>
      <c r="C319" s="68" t="s">
        <v>374</v>
      </c>
      <c r="D319" s="78"/>
      <c r="E319" s="59" t="s">
        <v>59</v>
      </c>
      <c r="F319" s="60" t="s">
        <v>60</v>
      </c>
      <c r="G319" s="60" t="s">
        <v>66</v>
      </c>
      <c r="H319" s="60" t="s">
        <v>151</v>
      </c>
      <c r="I319" s="61" t="s">
        <v>67</v>
      </c>
    </row>
    <row r="320" spans="1:9" ht="24" hidden="1" x14ac:dyDescent="0.25">
      <c r="A320" s="55">
        <v>390</v>
      </c>
      <c r="B320" s="57" t="s">
        <v>433</v>
      </c>
      <c r="C320" s="68" t="s">
        <v>289</v>
      </c>
      <c r="D320" s="78"/>
      <c r="E320" s="59" t="s">
        <v>59</v>
      </c>
      <c r="F320" s="60" t="s">
        <v>60</v>
      </c>
      <c r="G320" s="60" t="s">
        <v>66</v>
      </c>
      <c r="H320" s="60" t="s">
        <v>151</v>
      </c>
      <c r="I320" s="61" t="s">
        <v>67</v>
      </c>
    </row>
    <row r="321" spans="1:9" ht="24" hidden="1" x14ac:dyDescent="0.25">
      <c r="A321" s="55">
        <v>391</v>
      </c>
      <c r="B321" s="57" t="s">
        <v>434</v>
      </c>
      <c r="C321" s="68" t="s">
        <v>288</v>
      </c>
      <c r="D321" s="78"/>
      <c r="E321" s="59" t="s">
        <v>59</v>
      </c>
      <c r="F321" s="60" t="s">
        <v>60</v>
      </c>
      <c r="G321" s="60" t="s">
        <v>66</v>
      </c>
      <c r="H321" s="60" t="s">
        <v>151</v>
      </c>
      <c r="I321" s="61" t="s">
        <v>67</v>
      </c>
    </row>
    <row r="322" spans="1:9" ht="24" hidden="1" x14ac:dyDescent="0.25">
      <c r="A322" s="55">
        <v>392</v>
      </c>
      <c r="B322" s="57" t="s">
        <v>435</v>
      </c>
      <c r="C322" s="68" t="s">
        <v>289</v>
      </c>
      <c r="D322" s="78"/>
      <c r="E322" s="59" t="s">
        <v>59</v>
      </c>
      <c r="F322" s="60" t="s">
        <v>60</v>
      </c>
      <c r="G322" s="60" t="s">
        <v>66</v>
      </c>
      <c r="H322" s="60" t="s">
        <v>151</v>
      </c>
      <c r="I322" s="61" t="s">
        <v>67</v>
      </c>
    </row>
    <row r="323" spans="1:9" ht="24" hidden="1" x14ac:dyDescent="0.25">
      <c r="A323" s="55">
        <v>393</v>
      </c>
      <c r="B323" s="57" t="s">
        <v>435</v>
      </c>
      <c r="C323" s="68" t="s">
        <v>289</v>
      </c>
      <c r="D323" s="78"/>
      <c r="E323" s="59" t="s">
        <v>59</v>
      </c>
      <c r="F323" s="60" t="s">
        <v>60</v>
      </c>
      <c r="G323" s="60" t="s">
        <v>66</v>
      </c>
      <c r="H323" s="60" t="s">
        <v>151</v>
      </c>
      <c r="I323" s="61" t="s">
        <v>67</v>
      </c>
    </row>
    <row r="324" spans="1:9" ht="24" hidden="1" x14ac:dyDescent="0.25">
      <c r="A324" s="55">
        <v>394</v>
      </c>
      <c r="B324" s="57" t="s">
        <v>356</v>
      </c>
      <c r="C324" s="68" t="s">
        <v>374</v>
      </c>
      <c r="D324" s="78"/>
      <c r="E324" s="59" t="s">
        <v>59</v>
      </c>
      <c r="F324" s="60" t="s">
        <v>60</v>
      </c>
      <c r="G324" s="60" t="s">
        <v>66</v>
      </c>
      <c r="H324" s="60" t="s">
        <v>151</v>
      </c>
      <c r="I324" s="61" t="s">
        <v>67</v>
      </c>
    </row>
    <row r="325" spans="1:9" ht="24" hidden="1" x14ac:dyDescent="0.25">
      <c r="A325" s="55">
        <v>395</v>
      </c>
      <c r="B325" s="57" t="s">
        <v>436</v>
      </c>
      <c r="C325" s="68" t="s">
        <v>468</v>
      </c>
      <c r="D325" s="78"/>
      <c r="E325" s="59" t="s">
        <v>59</v>
      </c>
      <c r="F325" s="60" t="s">
        <v>60</v>
      </c>
      <c r="G325" s="60" t="s">
        <v>66</v>
      </c>
      <c r="H325" s="60" t="s">
        <v>151</v>
      </c>
      <c r="I325" s="61" t="s">
        <v>67</v>
      </c>
    </row>
    <row r="326" spans="1:9" ht="24" hidden="1" x14ac:dyDescent="0.25">
      <c r="A326" s="55">
        <v>396</v>
      </c>
      <c r="B326" s="57" t="s">
        <v>437</v>
      </c>
      <c r="C326" s="57" t="s">
        <v>303</v>
      </c>
      <c r="D326" s="78"/>
      <c r="E326" s="59" t="s">
        <v>59</v>
      </c>
      <c r="F326" s="60" t="s">
        <v>60</v>
      </c>
      <c r="G326" s="60" t="s">
        <v>66</v>
      </c>
      <c r="H326" s="60" t="s">
        <v>151</v>
      </c>
      <c r="I326" s="61" t="s">
        <v>67</v>
      </c>
    </row>
    <row r="327" spans="1:9" ht="24" hidden="1" x14ac:dyDescent="0.25">
      <c r="A327" s="55">
        <v>397</v>
      </c>
      <c r="B327" s="57" t="s">
        <v>438</v>
      </c>
      <c r="C327" s="68" t="s">
        <v>377</v>
      </c>
      <c r="D327" s="78"/>
      <c r="E327" s="59" t="s">
        <v>59</v>
      </c>
      <c r="F327" s="60" t="s">
        <v>60</v>
      </c>
      <c r="G327" s="60" t="s">
        <v>66</v>
      </c>
      <c r="H327" s="60" t="s">
        <v>151</v>
      </c>
      <c r="I327" s="61" t="s">
        <v>67</v>
      </c>
    </row>
    <row r="328" spans="1:9" ht="24" hidden="1" x14ac:dyDescent="0.25">
      <c r="A328" s="55">
        <v>398</v>
      </c>
      <c r="B328" s="57" t="s">
        <v>439</v>
      </c>
      <c r="C328" s="68" t="s">
        <v>377</v>
      </c>
      <c r="D328" s="78"/>
      <c r="E328" s="59" t="s">
        <v>59</v>
      </c>
      <c r="F328" s="60" t="s">
        <v>60</v>
      </c>
      <c r="G328" s="60" t="s">
        <v>66</v>
      </c>
      <c r="H328" s="60" t="s">
        <v>151</v>
      </c>
      <c r="I328" s="61" t="s">
        <v>67</v>
      </c>
    </row>
    <row r="329" spans="1:9" ht="24" hidden="1" x14ac:dyDescent="0.25">
      <c r="A329" s="55">
        <v>399</v>
      </c>
      <c r="B329" s="57" t="s">
        <v>440</v>
      </c>
      <c r="C329" s="68" t="s">
        <v>271</v>
      </c>
      <c r="D329" s="78"/>
      <c r="E329" s="59" t="s">
        <v>59</v>
      </c>
      <c r="F329" s="60" t="s">
        <v>60</v>
      </c>
      <c r="G329" s="60" t="s">
        <v>66</v>
      </c>
      <c r="H329" s="60" t="s">
        <v>151</v>
      </c>
      <c r="I329" s="61" t="s">
        <v>67</v>
      </c>
    </row>
    <row r="330" spans="1:9" ht="24" hidden="1" x14ac:dyDescent="0.25">
      <c r="A330" s="55">
        <v>400</v>
      </c>
      <c r="B330" s="57" t="s">
        <v>441</v>
      </c>
      <c r="C330" s="68" t="s">
        <v>271</v>
      </c>
      <c r="D330" s="78"/>
      <c r="E330" s="59" t="s">
        <v>59</v>
      </c>
      <c r="F330" s="60" t="s">
        <v>60</v>
      </c>
      <c r="G330" s="60" t="s">
        <v>66</v>
      </c>
      <c r="H330" s="60" t="s">
        <v>151</v>
      </c>
      <c r="I330" s="61" t="s">
        <v>67</v>
      </c>
    </row>
    <row r="331" spans="1:9" ht="24" hidden="1" x14ac:dyDescent="0.25">
      <c r="A331" s="55">
        <v>401</v>
      </c>
      <c r="B331" s="57" t="s">
        <v>442</v>
      </c>
      <c r="C331" s="68" t="s">
        <v>271</v>
      </c>
      <c r="D331" s="78"/>
      <c r="E331" s="59" t="s">
        <v>59</v>
      </c>
      <c r="F331" s="60" t="s">
        <v>60</v>
      </c>
      <c r="G331" s="60" t="s">
        <v>66</v>
      </c>
      <c r="H331" s="60" t="s">
        <v>151</v>
      </c>
      <c r="I331" s="61" t="s">
        <v>67</v>
      </c>
    </row>
    <row r="332" spans="1:9" ht="24" hidden="1" x14ac:dyDescent="0.25">
      <c r="A332" s="55">
        <v>402</v>
      </c>
      <c r="B332" s="57" t="s">
        <v>443</v>
      </c>
      <c r="C332" s="68" t="s">
        <v>271</v>
      </c>
      <c r="D332" s="78"/>
      <c r="E332" s="59" t="s">
        <v>59</v>
      </c>
      <c r="F332" s="60" t="s">
        <v>60</v>
      </c>
      <c r="G332" s="60" t="s">
        <v>66</v>
      </c>
      <c r="H332" s="60" t="s">
        <v>151</v>
      </c>
      <c r="I332" s="61" t="s">
        <v>67</v>
      </c>
    </row>
    <row r="333" spans="1:9" ht="24" hidden="1" x14ac:dyDescent="0.25">
      <c r="A333" s="55">
        <v>403</v>
      </c>
      <c r="B333" s="57" t="s">
        <v>444</v>
      </c>
      <c r="C333" s="68" t="s">
        <v>263</v>
      </c>
      <c r="D333" s="78"/>
      <c r="E333" s="59" t="s">
        <v>59</v>
      </c>
      <c r="F333" s="60" t="s">
        <v>60</v>
      </c>
      <c r="G333" s="60" t="s">
        <v>66</v>
      </c>
      <c r="H333" s="60" t="s">
        <v>151</v>
      </c>
      <c r="I333" s="61" t="s">
        <v>67</v>
      </c>
    </row>
    <row r="334" spans="1:9" ht="24" hidden="1" x14ac:dyDescent="0.25">
      <c r="A334" s="55">
        <v>404</v>
      </c>
      <c r="B334" s="57" t="s">
        <v>357</v>
      </c>
      <c r="C334" s="57" t="s">
        <v>300</v>
      </c>
      <c r="D334" s="78"/>
      <c r="E334" s="59" t="s">
        <v>59</v>
      </c>
      <c r="F334" s="60" t="s">
        <v>60</v>
      </c>
      <c r="G334" s="60" t="s">
        <v>66</v>
      </c>
      <c r="H334" s="60" t="s">
        <v>151</v>
      </c>
      <c r="I334" s="61" t="s">
        <v>67</v>
      </c>
    </row>
    <row r="335" spans="1:9" ht="24" hidden="1" x14ac:dyDescent="0.25">
      <c r="A335" s="55">
        <v>405</v>
      </c>
      <c r="B335" s="57" t="s">
        <v>357</v>
      </c>
      <c r="C335" s="57" t="s">
        <v>300</v>
      </c>
      <c r="D335" s="78"/>
      <c r="E335" s="59" t="s">
        <v>59</v>
      </c>
      <c r="F335" s="60" t="s">
        <v>60</v>
      </c>
      <c r="G335" s="60" t="s">
        <v>66</v>
      </c>
      <c r="H335" s="60" t="s">
        <v>151</v>
      </c>
      <c r="I335" s="61" t="s">
        <v>67</v>
      </c>
    </row>
    <row r="336" spans="1:9" ht="24" hidden="1" x14ac:dyDescent="0.25">
      <c r="A336" s="55">
        <v>406</v>
      </c>
      <c r="B336" s="57" t="s">
        <v>358</v>
      </c>
      <c r="C336" s="57" t="s">
        <v>300</v>
      </c>
      <c r="D336" s="78"/>
      <c r="E336" s="59" t="s">
        <v>59</v>
      </c>
      <c r="F336" s="60" t="s">
        <v>60</v>
      </c>
      <c r="G336" s="60" t="s">
        <v>66</v>
      </c>
      <c r="H336" s="60" t="s">
        <v>151</v>
      </c>
      <c r="I336" s="61" t="s">
        <v>67</v>
      </c>
    </row>
    <row r="337" spans="1:9" ht="24" hidden="1" x14ac:dyDescent="0.25">
      <c r="A337" s="55">
        <v>407</v>
      </c>
      <c r="B337" s="57" t="s">
        <v>445</v>
      </c>
      <c r="C337" s="57" t="s">
        <v>300</v>
      </c>
      <c r="D337" s="78"/>
      <c r="E337" s="59" t="s">
        <v>59</v>
      </c>
      <c r="F337" s="60" t="s">
        <v>60</v>
      </c>
      <c r="G337" s="60" t="s">
        <v>66</v>
      </c>
      <c r="H337" s="60" t="s">
        <v>151</v>
      </c>
      <c r="I337" s="61" t="s">
        <v>67</v>
      </c>
    </row>
    <row r="338" spans="1:9" ht="24" hidden="1" x14ac:dyDescent="0.25">
      <c r="A338" s="55">
        <v>408</v>
      </c>
      <c r="B338" s="57" t="s">
        <v>446</v>
      </c>
      <c r="C338" s="102" t="s">
        <v>392</v>
      </c>
      <c r="D338" s="78"/>
      <c r="E338" s="59" t="s">
        <v>59</v>
      </c>
      <c r="F338" s="60" t="s">
        <v>60</v>
      </c>
      <c r="G338" s="60" t="s">
        <v>66</v>
      </c>
      <c r="H338" s="60" t="s">
        <v>151</v>
      </c>
      <c r="I338" s="61" t="s">
        <v>67</v>
      </c>
    </row>
    <row r="339" spans="1:9" ht="24" hidden="1" x14ac:dyDescent="0.25">
      <c r="A339" s="55">
        <v>409</v>
      </c>
      <c r="B339" s="57" t="s">
        <v>447</v>
      </c>
      <c r="C339" s="68" t="s">
        <v>467</v>
      </c>
      <c r="D339" s="78"/>
      <c r="E339" s="59" t="s">
        <v>59</v>
      </c>
      <c r="F339" s="60" t="s">
        <v>60</v>
      </c>
      <c r="G339" s="60" t="s">
        <v>66</v>
      </c>
      <c r="H339" s="60" t="s">
        <v>151</v>
      </c>
      <c r="I339" s="61" t="s">
        <v>67</v>
      </c>
    </row>
    <row r="340" spans="1:9" ht="24" hidden="1" x14ac:dyDescent="0.25">
      <c r="A340" s="55">
        <v>410</v>
      </c>
      <c r="B340" s="57" t="s">
        <v>359</v>
      </c>
      <c r="C340" s="68" t="s">
        <v>374</v>
      </c>
      <c r="D340" s="78"/>
      <c r="E340" s="59" t="s">
        <v>59</v>
      </c>
      <c r="F340" s="60" t="s">
        <v>60</v>
      </c>
      <c r="G340" s="60" t="s">
        <v>66</v>
      </c>
      <c r="H340" s="60" t="s">
        <v>151</v>
      </c>
      <c r="I340" s="61" t="s">
        <v>67</v>
      </c>
    </row>
    <row r="341" spans="1:9" ht="24" hidden="1" x14ac:dyDescent="0.25">
      <c r="A341" s="55">
        <v>411</v>
      </c>
      <c r="B341" s="57" t="s">
        <v>448</v>
      </c>
      <c r="C341" s="68" t="s">
        <v>384</v>
      </c>
      <c r="D341" s="78"/>
      <c r="E341" s="59" t="s">
        <v>59</v>
      </c>
      <c r="F341" s="60" t="s">
        <v>60</v>
      </c>
      <c r="G341" s="60" t="s">
        <v>66</v>
      </c>
      <c r="H341" s="60" t="s">
        <v>151</v>
      </c>
      <c r="I341" s="61" t="s">
        <v>67</v>
      </c>
    </row>
    <row r="342" spans="1:9" ht="24" hidden="1" x14ac:dyDescent="0.25">
      <c r="A342" s="55">
        <v>412</v>
      </c>
      <c r="B342" s="57" t="s">
        <v>449</v>
      </c>
      <c r="C342" s="57" t="s">
        <v>302</v>
      </c>
      <c r="D342" s="78"/>
      <c r="E342" s="59" t="s">
        <v>59</v>
      </c>
      <c r="F342" s="60" t="s">
        <v>60</v>
      </c>
      <c r="G342" s="60" t="s">
        <v>66</v>
      </c>
      <c r="H342" s="60" t="s">
        <v>151</v>
      </c>
      <c r="I342" s="61" t="s">
        <v>67</v>
      </c>
    </row>
    <row r="343" spans="1:9" ht="24" hidden="1" x14ac:dyDescent="0.25">
      <c r="A343" s="55">
        <v>413</v>
      </c>
      <c r="B343" s="57" t="s">
        <v>449</v>
      </c>
      <c r="C343" s="57" t="s">
        <v>302</v>
      </c>
      <c r="D343" s="78"/>
      <c r="E343" s="59" t="s">
        <v>59</v>
      </c>
      <c r="F343" s="60" t="s">
        <v>60</v>
      </c>
      <c r="G343" s="60" t="s">
        <v>66</v>
      </c>
      <c r="H343" s="60" t="s">
        <v>151</v>
      </c>
      <c r="I343" s="61" t="s">
        <v>67</v>
      </c>
    </row>
    <row r="344" spans="1:9" ht="24" hidden="1" x14ac:dyDescent="0.25">
      <c r="A344" s="55">
        <v>414</v>
      </c>
      <c r="B344" s="57" t="s">
        <v>450</v>
      </c>
      <c r="C344" s="68" t="s">
        <v>378</v>
      </c>
      <c r="D344" s="78"/>
      <c r="E344" s="59" t="s">
        <v>59</v>
      </c>
      <c r="F344" s="60" t="s">
        <v>60</v>
      </c>
      <c r="G344" s="60" t="s">
        <v>66</v>
      </c>
      <c r="H344" s="60" t="s">
        <v>151</v>
      </c>
      <c r="I344" s="61" t="s">
        <v>67</v>
      </c>
    </row>
    <row r="345" spans="1:9" ht="24" hidden="1" x14ac:dyDescent="0.25">
      <c r="A345" s="55">
        <v>415</v>
      </c>
      <c r="B345" s="57" t="s">
        <v>450</v>
      </c>
      <c r="C345" s="68" t="s">
        <v>378</v>
      </c>
      <c r="D345" s="78"/>
      <c r="E345" s="59" t="s">
        <v>59</v>
      </c>
      <c r="F345" s="60" t="s">
        <v>60</v>
      </c>
      <c r="G345" s="60" t="s">
        <v>66</v>
      </c>
      <c r="H345" s="60" t="s">
        <v>151</v>
      </c>
      <c r="I345" s="61" t="s">
        <v>67</v>
      </c>
    </row>
    <row r="346" spans="1:9" ht="24" hidden="1" x14ac:dyDescent="0.25">
      <c r="A346" s="55">
        <v>416</v>
      </c>
      <c r="B346" s="57" t="s">
        <v>451</v>
      </c>
      <c r="C346" s="68" t="s">
        <v>378</v>
      </c>
      <c r="D346" s="78"/>
      <c r="E346" s="59" t="s">
        <v>59</v>
      </c>
      <c r="F346" s="60" t="s">
        <v>60</v>
      </c>
      <c r="G346" s="60" t="s">
        <v>66</v>
      </c>
      <c r="H346" s="60" t="s">
        <v>151</v>
      </c>
      <c r="I346" s="61" t="s">
        <v>67</v>
      </c>
    </row>
    <row r="347" spans="1:9" ht="24" hidden="1" x14ac:dyDescent="0.25">
      <c r="A347" s="55">
        <v>417</v>
      </c>
      <c r="B347" s="57" t="s">
        <v>354</v>
      </c>
      <c r="C347" s="68" t="s">
        <v>372</v>
      </c>
      <c r="D347" s="78"/>
      <c r="E347" s="59" t="s">
        <v>59</v>
      </c>
      <c r="F347" s="60" t="s">
        <v>60</v>
      </c>
      <c r="G347" s="60" t="s">
        <v>66</v>
      </c>
      <c r="H347" s="60" t="s">
        <v>151</v>
      </c>
      <c r="I347" s="61" t="s">
        <v>67</v>
      </c>
    </row>
    <row r="348" spans="1:9" ht="24" hidden="1" x14ac:dyDescent="0.25">
      <c r="A348" s="55">
        <v>418</v>
      </c>
      <c r="B348" s="57" t="s">
        <v>354</v>
      </c>
      <c r="C348" s="68" t="s">
        <v>372</v>
      </c>
      <c r="D348" s="78"/>
      <c r="E348" s="59" t="s">
        <v>59</v>
      </c>
      <c r="F348" s="60" t="s">
        <v>60</v>
      </c>
      <c r="G348" s="60" t="s">
        <v>66</v>
      </c>
      <c r="H348" s="60" t="s">
        <v>151</v>
      </c>
      <c r="I348" s="61" t="s">
        <v>67</v>
      </c>
    </row>
    <row r="349" spans="1:9" ht="24" hidden="1" x14ac:dyDescent="0.25">
      <c r="A349" s="55">
        <v>419</v>
      </c>
      <c r="B349" s="57" t="s">
        <v>354</v>
      </c>
      <c r="C349" s="68" t="s">
        <v>372</v>
      </c>
      <c r="D349" s="78"/>
      <c r="E349" s="59" t="s">
        <v>59</v>
      </c>
      <c r="F349" s="60" t="s">
        <v>60</v>
      </c>
      <c r="G349" s="60" t="s">
        <v>66</v>
      </c>
      <c r="H349" s="60" t="s">
        <v>151</v>
      </c>
      <c r="I349" s="61" t="s">
        <v>67</v>
      </c>
    </row>
    <row r="350" spans="1:9" ht="24" hidden="1" x14ac:dyDescent="0.25">
      <c r="A350" s="55">
        <v>420</v>
      </c>
      <c r="B350" s="57" t="s">
        <v>473</v>
      </c>
      <c r="C350" s="57" t="s">
        <v>301</v>
      </c>
      <c r="D350" s="78"/>
      <c r="E350" s="59" t="s">
        <v>59</v>
      </c>
      <c r="F350" s="60" t="s">
        <v>60</v>
      </c>
      <c r="G350" s="60" t="s">
        <v>66</v>
      </c>
      <c r="H350" s="60" t="s">
        <v>151</v>
      </c>
      <c r="I350" s="61" t="s">
        <v>67</v>
      </c>
    </row>
    <row r="351" spans="1:9" ht="24" hidden="1" x14ac:dyDescent="0.25">
      <c r="A351" s="55">
        <v>421</v>
      </c>
      <c r="B351" s="57" t="s">
        <v>452</v>
      </c>
      <c r="C351" s="102" t="s">
        <v>392</v>
      </c>
      <c r="D351" s="78"/>
      <c r="E351" s="59" t="s">
        <v>59</v>
      </c>
      <c r="F351" s="60" t="s">
        <v>60</v>
      </c>
      <c r="G351" s="60" t="s">
        <v>66</v>
      </c>
      <c r="H351" s="60" t="s">
        <v>151</v>
      </c>
      <c r="I351" s="61" t="s">
        <v>67</v>
      </c>
    </row>
    <row r="352" spans="1:9" ht="24" hidden="1" x14ac:dyDescent="0.25">
      <c r="A352" s="55">
        <v>422</v>
      </c>
      <c r="B352" s="57" t="s">
        <v>452</v>
      </c>
      <c r="C352" s="102" t="s">
        <v>392</v>
      </c>
      <c r="D352" s="78"/>
      <c r="E352" s="59" t="s">
        <v>59</v>
      </c>
      <c r="F352" s="60" t="s">
        <v>60</v>
      </c>
      <c r="G352" s="60" t="s">
        <v>66</v>
      </c>
      <c r="H352" s="60" t="s">
        <v>151</v>
      </c>
      <c r="I352" s="61" t="s">
        <v>67</v>
      </c>
    </row>
    <row r="353" spans="1:9" ht="24" hidden="1" x14ac:dyDescent="0.25">
      <c r="A353" s="55">
        <v>423</v>
      </c>
      <c r="B353" s="57" t="s">
        <v>453</v>
      </c>
      <c r="C353" s="68" t="s">
        <v>387</v>
      </c>
      <c r="D353" s="78"/>
      <c r="E353" s="59" t="s">
        <v>59</v>
      </c>
      <c r="F353" s="60" t="s">
        <v>60</v>
      </c>
      <c r="G353" s="60" t="s">
        <v>66</v>
      </c>
      <c r="H353" s="60" t="s">
        <v>151</v>
      </c>
      <c r="I353" s="61" t="s">
        <v>67</v>
      </c>
    </row>
    <row r="354" spans="1:9" ht="24" hidden="1" x14ac:dyDescent="0.25">
      <c r="A354" s="55">
        <v>424</v>
      </c>
      <c r="B354" s="57" t="s">
        <v>454</v>
      </c>
      <c r="C354" s="68" t="s">
        <v>376</v>
      </c>
      <c r="D354" s="78"/>
      <c r="E354" s="59" t="s">
        <v>59</v>
      </c>
      <c r="F354" s="60" t="s">
        <v>60</v>
      </c>
      <c r="G354" s="60" t="s">
        <v>66</v>
      </c>
      <c r="H354" s="60" t="s">
        <v>151</v>
      </c>
      <c r="I354" s="61" t="s">
        <v>67</v>
      </c>
    </row>
    <row r="355" spans="1:9" ht="24" hidden="1" x14ac:dyDescent="0.25">
      <c r="A355" s="55">
        <v>425</v>
      </c>
      <c r="B355" s="57" t="s">
        <v>361</v>
      </c>
      <c r="C355" s="68" t="s">
        <v>376</v>
      </c>
      <c r="D355" s="78"/>
      <c r="E355" s="59" t="s">
        <v>59</v>
      </c>
      <c r="F355" s="60" t="s">
        <v>60</v>
      </c>
      <c r="G355" s="60" t="s">
        <v>66</v>
      </c>
      <c r="H355" s="60" t="s">
        <v>151</v>
      </c>
      <c r="I355" s="61" t="s">
        <v>67</v>
      </c>
    </row>
    <row r="356" spans="1:9" ht="24" hidden="1" x14ac:dyDescent="0.25">
      <c r="A356" s="55">
        <v>426</v>
      </c>
      <c r="B356" s="57" t="s">
        <v>455</v>
      </c>
      <c r="C356" s="68" t="s">
        <v>376</v>
      </c>
      <c r="D356" s="78"/>
      <c r="E356" s="59" t="s">
        <v>59</v>
      </c>
      <c r="F356" s="60" t="s">
        <v>60</v>
      </c>
      <c r="G356" s="60" t="s">
        <v>66</v>
      </c>
      <c r="H356" s="60" t="s">
        <v>151</v>
      </c>
      <c r="I356" s="61" t="s">
        <v>67</v>
      </c>
    </row>
    <row r="357" spans="1:9" ht="24" hidden="1" x14ac:dyDescent="0.25">
      <c r="A357" s="55">
        <v>427</v>
      </c>
      <c r="B357" s="57" t="s">
        <v>456</v>
      </c>
      <c r="C357" s="68" t="s">
        <v>285</v>
      </c>
      <c r="D357" s="78"/>
      <c r="E357" s="59" t="s">
        <v>59</v>
      </c>
      <c r="F357" s="60" t="s">
        <v>60</v>
      </c>
      <c r="G357" s="60" t="s">
        <v>66</v>
      </c>
      <c r="H357" s="60" t="s">
        <v>151</v>
      </c>
      <c r="I357" s="61" t="s">
        <v>67</v>
      </c>
    </row>
    <row r="358" spans="1:9" ht="24" hidden="1" x14ac:dyDescent="0.25">
      <c r="A358" s="55">
        <v>428</v>
      </c>
      <c r="B358" s="57" t="s">
        <v>370</v>
      </c>
      <c r="C358" s="68" t="s">
        <v>285</v>
      </c>
      <c r="D358" s="78"/>
      <c r="E358" s="59" t="s">
        <v>59</v>
      </c>
      <c r="F358" s="60" t="s">
        <v>60</v>
      </c>
      <c r="G358" s="60" t="s">
        <v>66</v>
      </c>
      <c r="H358" s="60" t="s">
        <v>151</v>
      </c>
      <c r="I358" s="61" t="s">
        <v>67</v>
      </c>
    </row>
    <row r="359" spans="1:9" ht="24" hidden="1" x14ac:dyDescent="0.25">
      <c r="A359" s="55">
        <v>429</v>
      </c>
      <c r="B359" s="57" t="s">
        <v>370</v>
      </c>
      <c r="C359" s="68" t="s">
        <v>285</v>
      </c>
      <c r="D359" s="78"/>
      <c r="E359" s="59" t="s">
        <v>59</v>
      </c>
      <c r="F359" s="60" t="s">
        <v>60</v>
      </c>
      <c r="G359" s="60" t="s">
        <v>66</v>
      </c>
      <c r="H359" s="60" t="s">
        <v>151</v>
      </c>
      <c r="I359" s="61" t="s">
        <v>67</v>
      </c>
    </row>
    <row r="360" spans="1:9" ht="24" hidden="1" x14ac:dyDescent="0.25">
      <c r="A360" s="55">
        <v>430</v>
      </c>
      <c r="B360" s="57" t="s">
        <v>457</v>
      </c>
      <c r="C360" s="68" t="s">
        <v>285</v>
      </c>
      <c r="D360" s="78"/>
      <c r="E360" s="59" t="s">
        <v>59</v>
      </c>
      <c r="F360" s="60" t="s">
        <v>60</v>
      </c>
      <c r="G360" s="60" t="s">
        <v>66</v>
      </c>
      <c r="H360" s="60" t="s">
        <v>151</v>
      </c>
      <c r="I360" s="61" t="s">
        <v>67</v>
      </c>
    </row>
    <row r="361" spans="1:9" ht="24" hidden="1" x14ac:dyDescent="0.25">
      <c r="A361" s="55">
        <v>431</v>
      </c>
      <c r="B361" s="57" t="s">
        <v>457</v>
      </c>
      <c r="C361" s="68" t="s">
        <v>285</v>
      </c>
      <c r="D361" s="78"/>
      <c r="E361" s="59" t="s">
        <v>59</v>
      </c>
      <c r="F361" s="60" t="s">
        <v>60</v>
      </c>
      <c r="G361" s="60" t="s">
        <v>66</v>
      </c>
      <c r="H361" s="60" t="s">
        <v>151</v>
      </c>
      <c r="I361" s="61" t="s">
        <v>67</v>
      </c>
    </row>
    <row r="362" spans="1:9" ht="24" hidden="1" x14ac:dyDescent="0.25">
      <c r="A362" s="55">
        <v>432</v>
      </c>
      <c r="B362" s="57" t="s">
        <v>458</v>
      </c>
      <c r="C362" s="68" t="s">
        <v>373</v>
      </c>
      <c r="D362" s="78"/>
      <c r="E362" s="59" t="s">
        <v>59</v>
      </c>
      <c r="F362" s="60" t="s">
        <v>60</v>
      </c>
      <c r="G362" s="60" t="s">
        <v>66</v>
      </c>
      <c r="H362" s="60" t="s">
        <v>151</v>
      </c>
      <c r="I362" s="61" t="s">
        <v>67</v>
      </c>
    </row>
    <row r="363" spans="1:9" ht="24" hidden="1" x14ac:dyDescent="0.25">
      <c r="A363" s="55">
        <v>433</v>
      </c>
      <c r="B363" s="57" t="s">
        <v>459</v>
      </c>
      <c r="C363" s="68" t="s">
        <v>466</v>
      </c>
      <c r="D363" s="78"/>
      <c r="E363" s="59" t="s">
        <v>59</v>
      </c>
      <c r="F363" s="60" t="s">
        <v>60</v>
      </c>
      <c r="G363" s="60" t="s">
        <v>66</v>
      </c>
      <c r="H363" s="60" t="s">
        <v>151</v>
      </c>
      <c r="I363" s="61" t="s">
        <v>67</v>
      </c>
    </row>
    <row r="364" spans="1:9" ht="24" hidden="1" x14ac:dyDescent="0.25">
      <c r="A364" s="55">
        <v>434</v>
      </c>
      <c r="B364" s="57" t="s">
        <v>460</v>
      </c>
      <c r="C364" s="57" t="s">
        <v>298</v>
      </c>
      <c r="D364" s="78"/>
      <c r="E364" s="59" t="s">
        <v>59</v>
      </c>
      <c r="F364" s="60" t="s">
        <v>60</v>
      </c>
      <c r="G364" s="60" t="s">
        <v>66</v>
      </c>
      <c r="H364" s="60" t="s">
        <v>151</v>
      </c>
      <c r="I364" s="61" t="s">
        <v>67</v>
      </c>
    </row>
    <row r="365" spans="1:9" ht="24" hidden="1" x14ac:dyDescent="0.25">
      <c r="A365" s="55">
        <v>435</v>
      </c>
      <c r="B365" s="57" t="s">
        <v>460</v>
      </c>
      <c r="C365" s="57" t="s">
        <v>298</v>
      </c>
      <c r="D365" s="78"/>
      <c r="E365" s="59" t="s">
        <v>59</v>
      </c>
      <c r="F365" s="60" t="s">
        <v>60</v>
      </c>
      <c r="G365" s="60" t="s">
        <v>66</v>
      </c>
      <c r="H365" s="60" t="s">
        <v>151</v>
      </c>
      <c r="I365" s="61" t="s">
        <v>67</v>
      </c>
    </row>
    <row r="366" spans="1:9" ht="24" hidden="1" x14ac:dyDescent="0.25">
      <c r="A366" s="55">
        <v>436</v>
      </c>
      <c r="B366" s="57" t="s">
        <v>461</v>
      </c>
      <c r="C366" s="57" t="s">
        <v>298</v>
      </c>
      <c r="D366" s="78"/>
      <c r="E366" s="59" t="s">
        <v>59</v>
      </c>
      <c r="F366" s="60" t="s">
        <v>60</v>
      </c>
      <c r="G366" s="60" t="s">
        <v>66</v>
      </c>
      <c r="H366" s="60" t="s">
        <v>151</v>
      </c>
      <c r="I366" s="61" t="s">
        <v>67</v>
      </c>
    </row>
    <row r="367" spans="1:9" ht="24" hidden="1" x14ac:dyDescent="0.25">
      <c r="A367" s="55">
        <v>437</v>
      </c>
      <c r="B367" s="57" t="s">
        <v>462</v>
      </c>
      <c r="C367" s="57" t="s">
        <v>298</v>
      </c>
      <c r="D367" s="78"/>
      <c r="E367" s="59" t="s">
        <v>59</v>
      </c>
      <c r="F367" s="60" t="s">
        <v>60</v>
      </c>
      <c r="G367" s="60" t="s">
        <v>66</v>
      </c>
      <c r="H367" s="60" t="s">
        <v>151</v>
      </c>
      <c r="I367" s="61" t="s">
        <v>67</v>
      </c>
    </row>
    <row r="368" spans="1:9" ht="24" hidden="1" x14ac:dyDescent="0.25">
      <c r="A368" s="55">
        <v>438</v>
      </c>
      <c r="B368" s="57" t="s">
        <v>362</v>
      </c>
      <c r="C368" s="68" t="s">
        <v>379</v>
      </c>
      <c r="D368" s="78"/>
      <c r="E368" s="59" t="s">
        <v>59</v>
      </c>
      <c r="F368" s="60" t="s">
        <v>60</v>
      </c>
      <c r="G368" s="60" t="s">
        <v>66</v>
      </c>
      <c r="H368" s="60" t="s">
        <v>151</v>
      </c>
      <c r="I368" s="61" t="s">
        <v>67</v>
      </c>
    </row>
    <row r="369" spans="1:9" ht="24" hidden="1" x14ac:dyDescent="0.25">
      <c r="A369" s="55">
        <v>439</v>
      </c>
      <c r="B369" s="57" t="s">
        <v>463</v>
      </c>
      <c r="C369" s="68" t="s">
        <v>379</v>
      </c>
      <c r="D369" s="78"/>
      <c r="E369" s="59" t="s">
        <v>59</v>
      </c>
      <c r="F369" s="60" t="s">
        <v>60</v>
      </c>
      <c r="G369" s="60" t="s">
        <v>66</v>
      </c>
      <c r="H369" s="60" t="s">
        <v>151</v>
      </c>
      <c r="I369" s="61" t="s">
        <v>67</v>
      </c>
    </row>
    <row r="370" spans="1:9" ht="24" hidden="1" x14ac:dyDescent="0.25">
      <c r="A370" s="55">
        <v>440</v>
      </c>
      <c r="B370" s="57" t="s">
        <v>463</v>
      </c>
      <c r="C370" s="68" t="s">
        <v>379</v>
      </c>
      <c r="D370" s="78"/>
      <c r="E370" s="59" t="s">
        <v>59</v>
      </c>
      <c r="F370" s="60" t="s">
        <v>60</v>
      </c>
      <c r="G370" s="60" t="s">
        <v>66</v>
      </c>
      <c r="H370" s="60" t="s">
        <v>151</v>
      </c>
      <c r="I370" s="61" t="s">
        <v>67</v>
      </c>
    </row>
    <row r="371" spans="1:9" ht="24" hidden="1" x14ac:dyDescent="0.25">
      <c r="A371" s="55">
        <v>441</v>
      </c>
      <c r="B371" s="57" t="s">
        <v>463</v>
      </c>
      <c r="C371" s="68" t="s">
        <v>379</v>
      </c>
      <c r="D371" s="78"/>
      <c r="E371" s="59" t="s">
        <v>59</v>
      </c>
      <c r="F371" s="60" t="s">
        <v>60</v>
      </c>
      <c r="G371" s="60" t="s">
        <v>66</v>
      </c>
      <c r="H371" s="60" t="s">
        <v>151</v>
      </c>
      <c r="I371" s="61" t="s">
        <v>67</v>
      </c>
    </row>
    <row r="372" spans="1:9" ht="24" hidden="1" x14ac:dyDescent="0.25">
      <c r="A372" s="55">
        <v>442</v>
      </c>
      <c r="B372" s="57" t="s">
        <v>464</v>
      </c>
      <c r="C372" s="68" t="s">
        <v>465</v>
      </c>
      <c r="D372" s="78"/>
      <c r="E372" s="59" t="s">
        <v>59</v>
      </c>
      <c r="F372" s="60" t="s">
        <v>60</v>
      </c>
      <c r="G372" s="60" t="s">
        <v>66</v>
      </c>
      <c r="H372" s="60" t="s">
        <v>151</v>
      </c>
      <c r="I372" s="61" t="s">
        <v>67</v>
      </c>
    </row>
    <row r="373" spans="1:9" ht="24" hidden="1" x14ac:dyDescent="0.25">
      <c r="A373" s="55">
        <v>443</v>
      </c>
      <c r="B373" s="65" t="s">
        <v>287</v>
      </c>
      <c r="C373" s="68" t="s">
        <v>286</v>
      </c>
      <c r="D373" s="66"/>
      <c r="E373" s="59" t="s">
        <v>59</v>
      </c>
      <c r="F373" s="60" t="s">
        <v>60</v>
      </c>
      <c r="G373" s="60" t="s">
        <v>66</v>
      </c>
      <c r="H373" s="60" t="s">
        <v>151</v>
      </c>
      <c r="I373" s="61" t="s">
        <v>67</v>
      </c>
    </row>
    <row r="374" spans="1:9" ht="24" hidden="1" x14ac:dyDescent="0.25">
      <c r="A374" s="55">
        <v>444</v>
      </c>
      <c r="B374" s="77" t="s">
        <v>360</v>
      </c>
      <c r="C374" s="68" t="s">
        <v>375</v>
      </c>
      <c r="D374" s="115"/>
      <c r="E374" s="59" t="s">
        <v>59</v>
      </c>
      <c r="F374" s="60" t="s">
        <v>60</v>
      </c>
      <c r="G374" s="60" t="s">
        <v>66</v>
      </c>
      <c r="H374" s="60" t="s">
        <v>151</v>
      </c>
      <c r="I374" s="61" t="s">
        <v>67</v>
      </c>
    </row>
    <row r="375" spans="1:9" ht="24" hidden="1" x14ac:dyDescent="0.25">
      <c r="A375" s="55">
        <v>445</v>
      </c>
      <c r="B375" s="77" t="s">
        <v>366</v>
      </c>
      <c r="C375" s="57" t="s">
        <v>297</v>
      </c>
      <c r="D375" s="115"/>
      <c r="E375" s="59" t="s">
        <v>59</v>
      </c>
      <c r="F375" s="60" t="s">
        <v>60</v>
      </c>
      <c r="G375" s="60" t="s">
        <v>66</v>
      </c>
      <c r="H375" s="60" t="s">
        <v>151</v>
      </c>
      <c r="I375" s="61" t="s">
        <v>67</v>
      </c>
    </row>
    <row r="376" spans="1:9" ht="24" hidden="1" x14ac:dyDescent="0.25">
      <c r="A376" s="55">
        <v>446</v>
      </c>
      <c r="B376" s="57" t="s">
        <v>293</v>
      </c>
      <c r="C376" s="57" t="s">
        <v>294</v>
      </c>
      <c r="D376" s="66"/>
      <c r="E376" s="59" t="s">
        <v>59</v>
      </c>
      <c r="F376" s="60" t="s">
        <v>60</v>
      </c>
      <c r="G376" s="60" t="s">
        <v>66</v>
      </c>
      <c r="H376" s="60" t="s">
        <v>151</v>
      </c>
      <c r="I376" s="61" t="s">
        <v>67</v>
      </c>
    </row>
    <row r="377" spans="1:9" s="29" customFormat="1" ht="12.75" x14ac:dyDescent="0.2">
      <c r="A377" s="148" t="s">
        <v>230</v>
      </c>
      <c r="B377" s="149"/>
      <c r="C377" s="150"/>
      <c r="D377" s="62">
        <f>SUM(D263:D376)*1.19</f>
        <v>398000.00000000006</v>
      </c>
      <c r="E377" s="59"/>
      <c r="F377" s="60"/>
      <c r="G377" s="60"/>
      <c r="H377" s="60"/>
      <c r="I377" s="61"/>
    </row>
    <row r="378" spans="1:9" ht="24" x14ac:dyDescent="0.25">
      <c r="A378" s="55">
        <v>209</v>
      </c>
      <c r="B378" s="65" t="s">
        <v>159</v>
      </c>
      <c r="C378" s="71"/>
      <c r="D378" s="66">
        <f>2800/1.19</f>
        <v>2352.9411764705883</v>
      </c>
      <c r="E378" s="59" t="s">
        <v>59</v>
      </c>
      <c r="F378" s="60" t="s">
        <v>60</v>
      </c>
      <c r="G378" s="60" t="s">
        <v>66</v>
      </c>
      <c r="H378" s="60"/>
      <c r="I378" s="61" t="s">
        <v>67</v>
      </c>
    </row>
    <row r="379" spans="1:9" s="29" customFormat="1" ht="12.75" x14ac:dyDescent="0.2">
      <c r="A379" s="148" t="s">
        <v>231</v>
      </c>
      <c r="B379" s="149"/>
      <c r="C379" s="150"/>
      <c r="D379" s="62">
        <f>SUM(D378)*1.19</f>
        <v>2800</v>
      </c>
      <c r="E379" s="59"/>
      <c r="F379" s="60"/>
      <c r="G379" s="60"/>
      <c r="H379" s="60"/>
      <c r="I379" s="61"/>
    </row>
    <row r="380" spans="1:9" ht="84" x14ac:dyDescent="0.25">
      <c r="A380" s="55">
        <v>210</v>
      </c>
      <c r="B380" s="69" t="s">
        <v>160</v>
      </c>
      <c r="C380" s="69" t="s">
        <v>161</v>
      </c>
      <c r="D380" s="66">
        <f>58000/1.19</f>
        <v>48739.495798319331</v>
      </c>
      <c r="E380" s="59" t="s">
        <v>59</v>
      </c>
      <c r="F380" s="60" t="s">
        <v>60</v>
      </c>
      <c r="G380" s="60" t="s">
        <v>66</v>
      </c>
      <c r="H380" s="60" t="s">
        <v>151</v>
      </c>
      <c r="I380" s="61" t="s">
        <v>67</v>
      </c>
    </row>
    <row r="381" spans="1:9" s="29" customFormat="1" ht="12.75" x14ac:dyDescent="0.2">
      <c r="A381" s="148" t="s">
        <v>232</v>
      </c>
      <c r="B381" s="149"/>
      <c r="C381" s="150"/>
      <c r="D381" s="62">
        <f>SUM(D380:D380)*1.19</f>
        <v>58000</v>
      </c>
      <c r="E381" s="59"/>
      <c r="F381" s="60"/>
      <c r="G381" s="60"/>
      <c r="H381" s="60"/>
      <c r="I381" s="61"/>
    </row>
    <row r="382" spans="1:9" ht="24" x14ac:dyDescent="0.25">
      <c r="A382" s="55">
        <v>211</v>
      </c>
      <c r="B382" s="69" t="s">
        <v>162</v>
      </c>
      <c r="C382" s="71"/>
      <c r="D382" s="66">
        <f>4500/1.19</f>
        <v>3781.5126050420172</v>
      </c>
      <c r="E382" s="59" t="s">
        <v>59</v>
      </c>
      <c r="F382" s="60" t="s">
        <v>60</v>
      </c>
      <c r="G382" s="60" t="s">
        <v>66</v>
      </c>
      <c r="H382" s="60"/>
      <c r="I382" s="61" t="s">
        <v>67</v>
      </c>
    </row>
    <row r="383" spans="1:9" s="29" customFormat="1" ht="12.75" x14ac:dyDescent="0.2">
      <c r="A383" s="148" t="s">
        <v>233</v>
      </c>
      <c r="B383" s="149"/>
      <c r="C383" s="150"/>
      <c r="D383" s="62">
        <f>SUM(D382)*1.19</f>
        <v>4500</v>
      </c>
      <c r="E383" s="59"/>
      <c r="F383" s="60"/>
      <c r="G383" s="60"/>
      <c r="H383" s="60"/>
      <c r="I383" s="61"/>
    </row>
    <row r="384" spans="1:9" ht="24" x14ac:dyDescent="0.25">
      <c r="A384" s="55">
        <v>212</v>
      </c>
      <c r="B384" s="65" t="s">
        <v>163</v>
      </c>
      <c r="C384" s="65" t="s">
        <v>164</v>
      </c>
      <c r="D384" s="66">
        <f>21289.6/1.19</f>
        <v>17890.420168067227</v>
      </c>
      <c r="E384" s="59" t="s">
        <v>59</v>
      </c>
      <c r="F384" s="60" t="s">
        <v>60</v>
      </c>
      <c r="G384" s="60" t="s">
        <v>66</v>
      </c>
      <c r="H384" s="60" t="s">
        <v>151</v>
      </c>
      <c r="I384" s="61" t="s">
        <v>67</v>
      </c>
    </row>
    <row r="385" spans="1:9" ht="24" x14ac:dyDescent="0.25">
      <c r="A385" s="55">
        <v>213</v>
      </c>
      <c r="B385" s="65" t="s">
        <v>165</v>
      </c>
      <c r="C385" s="65" t="s">
        <v>292</v>
      </c>
      <c r="D385" s="66">
        <f>33650+4000+1680.67+7085.714</f>
        <v>46416.383999999998</v>
      </c>
      <c r="E385" s="59" t="s">
        <v>59</v>
      </c>
      <c r="F385" s="60" t="s">
        <v>60</v>
      </c>
      <c r="G385" s="60" t="s">
        <v>66</v>
      </c>
      <c r="H385" s="60" t="s">
        <v>151</v>
      </c>
      <c r="I385" s="61" t="s">
        <v>67</v>
      </c>
    </row>
    <row r="386" spans="1:9" ht="24" hidden="1" x14ac:dyDescent="0.25">
      <c r="A386" s="55">
        <v>453</v>
      </c>
      <c r="B386" s="57" t="s">
        <v>353</v>
      </c>
      <c r="C386" s="57" t="s">
        <v>170</v>
      </c>
      <c r="D386" s="66"/>
      <c r="E386" s="59" t="s">
        <v>59</v>
      </c>
      <c r="F386" s="60" t="s">
        <v>60</v>
      </c>
      <c r="G386" s="60" t="s">
        <v>66</v>
      </c>
      <c r="H386" s="60" t="s">
        <v>151</v>
      </c>
      <c r="I386" s="61" t="s">
        <v>67</v>
      </c>
    </row>
    <row r="387" spans="1:9" ht="36" x14ac:dyDescent="0.25">
      <c r="A387" s="55">
        <v>214</v>
      </c>
      <c r="B387" s="65" t="s">
        <v>166</v>
      </c>
      <c r="C387" s="65" t="s">
        <v>291</v>
      </c>
      <c r="D387" s="66">
        <f>14175+4000</f>
        <v>18175</v>
      </c>
      <c r="E387" s="59" t="s">
        <v>59</v>
      </c>
      <c r="F387" s="60" t="s">
        <v>60</v>
      </c>
      <c r="G387" s="60" t="s">
        <v>66</v>
      </c>
      <c r="H387" s="60" t="s">
        <v>151</v>
      </c>
      <c r="I387" s="61" t="s">
        <v>67</v>
      </c>
    </row>
    <row r="388" spans="1:9" ht="24" x14ac:dyDescent="0.25">
      <c r="A388" s="55">
        <v>215</v>
      </c>
      <c r="B388" s="65" t="s">
        <v>167</v>
      </c>
      <c r="C388" s="65" t="s">
        <v>168</v>
      </c>
      <c r="D388" s="66">
        <v>895</v>
      </c>
      <c r="E388" s="59" t="s">
        <v>59</v>
      </c>
      <c r="F388" s="60" t="s">
        <v>60</v>
      </c>
      <c r="G388" s="60" t="s">
        <v>66</v>
      </c>
      <c r="H388" s="60" t="s">
        <v>151</v>
      </c>
      <c r="I388" s="61" t="s">
        <v>67</v>
      </c>
    </row>
    <row r="389" spans="1:9" ht="24" x14ac:dyDescent="0.25">
      <c r="A389" s="55">
        <v>216</v>
      </c>
      <c r="B389" s="65" t="s">
        <v>169</v>
      </c>
      <c r="C389" s="65" t="s">
        <v>170</v>
      </c>
      <c r="D389" s="66">
        <f>720*12</f>
        <v>8640</v>
      </c>
      <c r="E389" s="59" t="s">
        <v>59</v>
      </c>
      <c r="F389" s="60" t="s">
        <v>60</v>
      </c>
      <c r="G389" s="60" t="s">
        <v>66</v>
      </c>
      <c r="H389" s="60" t="s">
        <v>151</v>
      </c>
      <c r="I389" s="61" t="s">
        <v>67</v>
      </c>
    </row>
    <row r="390" spans="1:9" s="29" customFormat="1" ht="12.75" x14ac:dyDescent="0.2">
      <c r="A390" s="148" t="s">
        <v>234</v>
      </c>
      <c r="B390" s="149"/>
      <c r="C390" s="150"/>
      <c r="D390" s="62">
        <f>SUM(D384:D389)*1.19</f>
        <v>109499.99696</v>
      </c>
      <c r="E390" s="59"/>
      <c r="F390" s="60"/>
      <c r="G390" s="60"/>
      <c r="H390" s="60"/>
      <c r="I390" s="61"/>
    </row>
    <row r="391" spans="1:9" ht="24" x14ac:dyDescent="0.25">
      <c r="A391" s="55">
        <v>217</v>
      </c>
      <c r="B391" s="69" t="s">
        <v>171</v>
      </c>
      <c r="C391" s="69"/>
      <c r="D391" s="66">
        <f>25000/1.19</f>
        <v>21008.403361344539</v>
      </c>
      <c r="E391" s="59" t="s">
        <v>59</v>
      </c>
      <c r="F391" s="60" t="s">
        <v>60</v>
      </c>
      <c r="G391" s="60" t="s">
        <v>66</v>
      </c>
      <c r="H391" s="60"/>
      <c r="I391" s="61" t="s">
        <v>67</v>
      </c>
    </row>
    <row r="392" spans="1:9" s="29" customFormat="1" ht="12.75" x14ac:dyDescent="0.2">
      <c r="A392" s="148" t="s">
        <v>235</v>
      </c>
      <c r="B392" s="149"/>
      <c r="C392" s="150"/>
      <c r="D392" s="62">
        <f>SUM(D391)*1.19</f>
        <v>25000</v>
      </c>
      <c r="E392" s="59"/>
      <c r="F392" s="60"/>
      <c r="G392" s="60"/>
      <c r="H392" s="60"/>
      <c r="I392" s="61"/>
    </row>
    <row r="393" spans="1:9" ht="24" hidden="1" x14ac:dyDescent="0.25">
      <c r="A393" s="55">
        <v>458</v>
      </c>
      <c r="B393" s="65" t="s">
        <v>470</v>
      </c>
      <c r="C393" s="71"/>
      <c r="D393" s="66">
        <v>0</v>
      </c>
      <c r="E393" s="59" t="s">
        <v>59</v>
      </c>
      <c r="F393" s="60" t="s">
        <v>60</v>
      </c>
      <c r="G393" s="60" t="s">
        <v>66</v>
      </c>
      <c r="H393" s="60"/>
      <c r="I393" s="61" t="s">
        <v>67</v>
      </c>
    </row>
    <row r="394" spans="1:9" s="29" customFormat="1" ht="12.75" hidden="1" x14ac:dyDescent="0.2">
      <c r="A394" s="148" t="s">
        <v>469</v>
      </c>
      <c r="B394" s="149"/>
      <c r="C394" s="150"/>
      <c r="D394" s="62">
        <f>SUM(D393)*1.19</f>
        <v>0</v>
      </c>
      <c r="E394" s="59"/>
      <c r="F394" s="60"/>
      <c r="G394" s="60"/>
      <c r="H394" s="60"/>
      <c r="I394" s="61"/>
    </row>
    <row r="395" spans="1:9" ht="24" x14ac:dyDescent="0.25">
      <c r="A395" s="55">
        <v>218</v>
      </c>
      <c r="B395" s="65" t="s">
        <v>172</v>
      </c>
      <c r="C395" s="71"/>
      <c r="D395" s="66">
        <f>54500/1.19</f>
        <v>45798.319327731093</v>
      </c>
      <c r="E395" s="59" t="s">
        <v>59</v>
      </c>
      <c r="F395" s="60" t="s">
        <v>60</v>
      </c>
      <c r="G395" s="60" t="s">
        <v>66</v>
      </c>
      <c r="H395" s="60"/>
      <c r="I395" s="61" t="s">
        <v>67</v>
      </c>
    </row>
    <row r="396" spans="1:9" s="29" customFormat="1" ht="12.75" x14ac:dyDescent="0.2">
      <c r="A396" s="148" t="s">
        <v>236</v>
      </c>
      <c r="B396" s="149"/>
      <c r="C396" s="150"/>
      <c r="D396" s="62">
        <f>SUM(D395)*1.19</f>
        <v>54500</v>
      </c>
      <c r="E396" s="59"/>
      <c r="F396" s="60"/>
      <c r="G396" s="60"/>
      <c r="H396" s="60"/>
      <c r="I396" s="61"/>
    </row>
    <row r="397" spans="1:9" ht="24" x14ac:dyDescent="0.25">
      <c r="A397" s="55">
        <v>219</v>
      </c>
      <c r="B397" s="65" t="s">
        <v>173</v>
      </c>
      <c r="C397" s="71"/>
      <c r="D397" s="66">
        <f>15000/1.19</f>
        <v>12605.042016806723</v>
      </c>
      <c r="E397" s="59" t="s">
        <v>59</v>
      </c>
      <c r="F397" s="60" t="s">
        <v>60</v>
      </c>
      <c r="G397" s="60" t="s">
        <v>66</v>
      </c>
      <c r="H397" s="60"/>
      <c r="I397" s="61" t="s">
        <v>67</v>
      </c>
    </row>
    <row r="398" spans="1:9" s="29" customFormat="1" ht="12.75" x14ac:dyDescent="0.2">
      <c r="A398" s="148" t="s">
        <v>237</v>
      </c>
      <c r="B398" s="149"/>
      <c r="C398" s="150"/>
      <c r="D398" s="62">
        <f>SUM(D397)*1.19</f>
        <v>15000</v>
      </c>
      <c r="E398" s="59"/>
      <c r="F398" s="60"/>
      <c r="G398" s="60"/>
      <c r="H398" s="60"/>
      <c r="I398" s="61"/>
    </row>
    <row r="399" spans="1:9" ht="24" x14ac:dyDescent="0.25">
      <c r="A399" s="55">
        <v>220</v>
      </c>
      <c r="B399" s="65" t="s">
        <v>617</v>
      </c>
      <c r="C399" s="65" t="s">
        <v>616</v>
      </c>
      <c r="D399" s="66">
        <f>10000/1.19</f>
        <v>8403.361344537816</v>
      </c>
      <c r="E399" s="59" t="s">
        <v>59</v>
      </c>
      <c r="F399" s="60" t="s">
        <v>60</v>
      </c>
      <c r="G399" s="60" t="s">
        <v>66</v>
      </c>
      <c r="H399" s="60" t="s">
        <v>151</v>
      </c>
      <c r="I399" s="61" t="s">
        <v>67</v>
      </c>
    </row>
    <row r="400" spans="1:9" ht="24" x14ac:dyDescent="0.25">
      <c r="A400" s="55">
        <v>221</v>
      </c>
      <c r="B400" s="65" t="s">
        <v>631</v>
      </c>
      <c r="C400" s="65" t="s">
        <v>632</v>
      </c>
      <c r="D400" s="66">
        <f>23000/1.19</f>
        <v>19327.731092436974</v>
      </c>
      <c r="E400" s="59"/>
      <c r="F400" s="60"/>
      <c r="G400" s="60"/>
      <c r="H400" s="60"/>
      <c r="I400" s="61"/>
    </row>
    <row r="401" spans="1:9" ht="24" x14ac:dyDescent="0.25">
      <c r="A401" s="55">
        <v>222</v>
      </c>
      <c r="B401" s="65" t="s">
        <v>633</v>
      </c>
      <c r="C401" s="65" t="s">
        <v>634</v>
      </c>
      <c r="D401" s="66">
        <v>85714.285000000003</v>
      </c>
      <c r="E401" s="59" t="s">
        <v>59</v>
      </c>
      <c r="F401" s="60" t="s">
        <v>60</v>
      </c>
      <c r="G401" s="60" t="s">
        <v>66</v>
      </c>
      <c r="H401" s="60" t="s">
        <v>151</v>
      </c>
      <c r="I401" s="61" t="s">
        <v>67</v>
      </c>
    </row>
    <row r="402" spans="1:9" hidden="1" x14ac:dyDescent="0.25">
      <c r="A402" s="72">
        <v>201</v>
      </c>
      <c r="B402" s="73"/>
      <c r="C402" s="65" t="s">
        <v>267</v>
      </c>
      <c r="D402" s="66"/>
      <c r="E402" s="59"/>
      <c r="F402" s="60"/>
      <c r="G402" s="60"/>
      <c r="H402" s="60"/>
      <c r="I402" s="61"/>
    </row>
    <row r="403" spans="1:9" s="29" customFormat="1" ht="12.75" x14ac:dyDescent="0.2">
      <c r="A403" s="148" t="s">
        <v>261</v>
      </c>
      <c r="B403" s="149"/>
      <c r="C403" s="150"/>
      <c r="D403" s="62">
        <f>SUM(D399:D402)*1.19</f>
        <v>134999.99914999999</v>
      </c>
      <c r="E403" s="59"/>
      <c r="F403" s="60"/>
      <c r="G403" s="60"/>
      <c r="H403" s="60"/>
      <c r="I403" s="61"/>
    </row>
    <row r="404" spans="1:9" ht="24" x14ac:dyDescent="0.25">
      <c r="A404" s="55">
        <v>223</v>
      </c>
      <c r="B404" s="65" t="s">
        <v>257</v>
      </c>
      <c r="C404" s="65" t="s">
        <v>259</v>
      </c>
      <c r="D404" s="66">
        <f>15000/1.19</f>
        <v>12605.042016806723</v>
      </c>
      <c r="E404" s="59" t="s">
        <v>59</v>
      </c>
      <c r="F404" s="60" t="s">
        <v>258</v>
      </c>
      <c r="G404" s="60" t="s">
        <v>66</v>
      </c>
      <c r="H404" s="60" t="s">
        <v>151</v>
      </c>
      <c r="I404" s="61" t="s">
        <v>67</v>
      </c>
    </row>
    <row r="405" spans="1:9" hidden="1" x14ac:dyDescent="0.25">
      <c r="A405" s="55">
        <v>464</v>
      </c>
      <c r="B405" s="65" t="s">
        <v>322</v>
      </c>
      <c r="C405" s="65"/>
      <c r="D405" s="66">
        <v>0</v>
      </c>
      <c r="E405" s="59"/>
      <c r="F405" s="60"/>
      <c r="G405" s="60"/>
      <c r="H405" s="60"/>
      <c r="I405" s="61"/>
    </row>
    <row r="406" spans="1:9" s="29" customFormat="1" ht="12.75" x14ac:dyDescent="0.2">
      <c r="A406" s="148" t="s">
        <v>268</v>
      </c>
      <c r="B406" s="149"/>
      <c r="C406" s="150"/>
      <c r="D406" s="62">
        <f>SUM(D404:D405)*1.19</f>
        <v>15000</v>
      </c>
      <c r="E406" s="59"/>
      <c r="F406" s="60"/>
      <c r="G406" s="60"/>
      <c r="H406" s="60"/>
      <c r="I406" s="61"/>
    </row>
    <row r="407" spans="1:9" x14ac:dyDescent="0.25">
      <c r="A407" s="172" t="s">
        <v>238</v>
      </c>
      <c r="B407" s="173"/>
      <c r="C407" s="174"/>
      <c r="D407" s="74">
        <f>D406+D398+D396+D392+D390+D383+D381+D379+D377+D262+D260+D258+D254+D234+D184+D122+D119+D93+D75+D70+D22+D20+D18+D16+D14+D403</f>
        <v>6199061.4820435997</v>
      </c>
      <c r="E407" s="175"/>
      <c r="F407" s="175"/>
      <c r="G407" s="175"/>
      <c r="H407" s="175"/>
      <c r="I407" s="175"/>
    </row>
    <row r="409" spans="1:9" s="33" customFormat="1" ht="12.75" x14ac:dyDescent="0.2">
      <c r="A409" s="31"/>
      <c r="B409" s="31" t="s">
        <v>239</v>
      </c>
      <c r="C409" s="167" t="s">
        <v>264</v>
      </c>
      <c r="D409" s="167"/>
      <c r="E409" s="167"/>
      <c r="G409" s="168" t="s">
        <v>240</v>
      </c>
      <c r="H409" s="168"/>
      <c r="I409" s="35"/>
    </row>
    <row r="410" spans="1:9" s="33" customFormat="1" ht="12.75" x14ac:dyDescent="0.2">
      <c r="A410" s="31"/>
      <c r="B410" s="31" t="s">
        <v>241</v>
      </c>
      <c r="C410" s="167" t="s">
        <v>265</v>
      </c>
      <c r="D410" s="167"/>
      <c r="E410" s="167"/>
      <c r="G410" s="167" t="s">
        <v>242</v>
      </c>
      <c r="H410" s="167"/>
      <c r="I410" s="31"/>
    </row>
  </sheetData>
  <sortState xmlns:xlrd2="http://schemas.microsoft.com/office/spreadsheetml/2017/richdata2" ref="B78:D210">
    <sortCondition ref="B78:B210"/>
  </sortState>
  <mergeCells count="34">
    <mergeCell ref="G409:H409"/>
    <mergeCell ref="G410:H410"/>
    <mergeCell ref="C409:E409"/>
    <mergeCell ref="A407:C407"/>
    <mergeCell ref="E407:I407"/>
    <mergeCell ref="A258:C258"/>
    <mergeCell ref="A260:C260"/>
    <mergeCell ref="A262:C262"/>
    <mergeCell ref="A379:C379"/>
    <mergeCell ref="C410:E410"/>
    <mergeCell ref="A406:C406"/>
    <mergeCell ref="A403:C403"/>
    <mergeCell ref="A398:C398"/>
    <mergeCell ref="A396:C396"/>
    <mergeCell ref="A377:C377"/>
    <mergeCell ref="A381:C381"/>
    <mergeCell ref="A383:C383"/>
    <mergeCell ref="A390:C390"/>
    <mergeCell ref="A392:C392"/>
    <mergeCell ref="A394:C394"/>
    <mergeCell ref="A11:I11"/>
    <mergeCell ref="A14:C14"/>
    <mergeCell ref="A16:C16"/>
    <mergeCell ref="A18:C18"/>
    <mergeCell ref="A254:C254"/>
    <mergeCell ref="A119:C119"/>
    <mergeCell ref="A122:C122"/>
    <mergeCell ref="A184:C184"/>
    <mergeCell ref="A234:C234"/>
    <mergeCell ref="A20:C20"/>
    <mergeCell ref="A22:C22"/>
    <mergeCell ref="A70:C70"/>
    <mergeCell ref="A75:C75"/>
    <mergeCell ref="A93:C93"/>
  </mergeCells>
  <pageMargins left="0.25" right="0.25" top="0.75" bottom="0.75" header="0.3" footer="0.3"/>
  <pageSetup paperSize="9" scale="66" fitToHeight="0" orientation="landscape" r:id="rId1"/>
  <rowBreaks count="1" manualBreakCount="1">
    <brk id="13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CA47-CB82-47C0-A010-8E33C8B714A1}">
  <dimension ref="A1:A22"/>
  <sheetViews>
    <sheetView workbookViewId="0">
      <selection sqref="A1:A22"/>
    </sheetView>
  </sheetViews>
  <sheetFormatPr defaultRowHeight="15" x14ac:dyDescent="0.25"/>
  <sheetData>
    <row r="1" spans="1:1" x14ac:dyDescent="0.25">
      <c r="A1">
        <v>12500</v>
      </c>
    </row>
    <row r="2" spans="1:1" x14ac:dyDescent="0.25">
      <c r="A2">
        <v>60500</v>
      </c>
    </row>
    <row r="3" spans="1:1" x14ac:dyDescent="0.25">
      <c r="A3">
        <v>170982</v>
      </c>
    </row>
    <row r="4" spans="1:1" x14ac:dyDescent="0.25">
      <c r="A4">
        <v>56000</v>
      </c>
    </row>
    <row r="5" spans="1:1" x14ac:dyDescent="0.25">
      <c r="A5">
        <v>2000</v>
      </c>
    </row>
    <row r="6" spans="1:1" x14ac:dyDescent="0.25">
      <c r="A6">
        <v>36000</v>
      </c>
    </row>
    <row r="7" spans="1:1" x14ac:dyDescent="0.25">
      <c r="A7">
        <v>19000</v>
      </c>
    </row>
    <row r="8" spans="1:1" x14ac:dyDescent="0.25">
      <c r="A8">
        <v>970000</v>
      </c>
    </row>
    <row r="9" spans="1:1" x14ac:dyDescent="0.25">
      <c r="A9">
        <v>510000</v>
      </c>
    </row>
    <row r="10" spans="1:1" x14ac:dyDescent="0.25">
      <c r="A10">
        <v>57000</v>
      </c>
    </row>
    <row r="11" spans="1:1" x14ac:dyDescent="0.25">
      <c r="A11">
        <v>50000</v>
      </c>
    </row>
    <row r="12" spans="1:1" x14ac:dyDescent="0.25">
      <c r="A12">
        <v>1240083</v>
      </c>
    </row>
    <row r="13" spans="1:1" x14ac:dyDescent="0.25">
      <c r="A13">
        <v>1095441</v>
      </c>
    </row>
    <row r="14" spans="1:1" x14ac:dyDescent="0.25">
      <c r="A14">
        <v>24000</v>
      </c>
    </row>
    <row r="15" spans="1:1" x14ac:dyDescent="0.25">
      <c r="A15">
        <v>121000</v>
      </c>
    </row>
    <row r="16" spans="1:1" x14ac:dyDescent="0.25">
      <c r="A16">
        <v>124000</v>
      </c>
    </row>
    <row r="17" spans="1:1" x14ac:dyDescent="0.25">
      <c r="A17">
        <v>500</v>
      </c>
    </row>
    <row r="18" spans="1:1" x14ac:dyDescent="0.25">
      <c r="A18">
        <v>18000</v>
      </c>
    </row>
    <row r="19" spans="1:1" x14ac:dyDescent="0.25">
      <c r="A19">
        <v>10500</v>
      </c>
    </row>
    <row r="20" spans="1:1" x14ac:dyDescent="0.25">
      <c r="A20">
        <v>10000</v>
      </c>
    </row>
    <row r="21" spans="1:1" x14ac:dyDescent="0.25">
      <c r="A21">
        <v>1500</v>
      </c>
    </row>
    <row r="22" spans="1:1" x14ac:dyDescent="0.25">
      <c r="A22">
        <f>SUM(A1:A21)</f>
        <v>4589006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3</vt:i4>
      </vt:variant>
    </vt:vector>
  </HeadingPairs>
  <TitlesOfParts>
    <vt:vector size="7" baseType="lpstr">
      <vt:lpstr>PAAP Continut</vt:lpstr>
      <vt:lpstr>PAAP 2021</vt:lpstr>
      <vt:lpstr>Anexa achizitii directe 2021</vt:lpstr>
      <vt:lpstr>Foaie1</vt:lpstr>
      <vt:lpstr>'Anexa achizitii directe 2021'!Zona_de_imprimat</vt:lpstr>
      <vt:lpstr>'PAAP 2021'!Zona_de_imprimat</vt:lpstr>
      <vt:lpstr>'PAAP Continut'!Zona_de_imprimat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2022-09-13T10:44:36Z</dcterms:modified>
</cp:coreProperties>
</file>