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435AA08B-92CD-472F-8455-5EDF7BACBF5C}" xr6:coauthVersionLast="47" xr6:coauthVersionMax="47" xr10:uidLastSave="{00000000-0000-0000-0000-000000000000}"/>
  <bookViews>
    <workbookView xWindow="135" yWindow="30" windowWidth="28665" windowHeight="15570" activeTab="1" xr2:uid="{00000000-000D-0000-FFFF-FFFF00000000}"/>
  </bookViews>
  <sheets>
    <sheet name="PAAP Continut" sheetId="1" r:id="rId1"/>
    <sheet name="PAAP 2021" sheetId="2" r:id="rId2"/>
    <sheet name="Anexa achizitii directe 2021" sheetId="3" r:id="rId3"/>
    <sheet name="Foaie3" sheetId="6" r:id="rId4"/>
    <sheet name="Foaie1" sheetId="4" r:id="rId5"/>
    <sheet name="Foaie2" sheetId="5" r:id="rId6"/>
  </sheets>
  <definedNames>
    <definedName name="_xlnm.Print_Area" localSheetId="2">'Anexa achizitii directe 2021'!$A$1:$I$540</definedName>
    <definedName name="_xlnm.Print_Area" localSheetId="1">'PAAP 2021'!$A$1:$N$79</definedName>
    <definedName name="_xlnm.Print_Area" localSheetId="0">'PAAP Continut'!$A$1:$N$23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3" l="1"/>
  <c r="G60" i="2"/>
  <c r="D515" i="3"/>
  <c r="D509" i="3"/>
  <c r="D388" i="3"/>
  <c r="G69" i="2"/>
  <c r="G68" i="2"/>
  <c r="G67" i="2"/>
  <c r="G66" i="2"/>
  <c r="G65" i="2"/>
  <c r="G64" i="2"/>
  <c r="D523" i="3"/>
  <c r="D521" i="3"/>
  <c r="D517" i="3"/>
  <c r="D507" i="3"/>
  <c r="D505" i="3"/>
  <c r="D503" i="3"/>
  <c r="D386" i="3"/>
  <c r="D384" i="3"/>
  <c r="D378" i="3"/>
  <c r="G49" i="2"/>
  <c r="G47" i="2"/>
  <c r="G34" i="2"/>
  <c r="G35" i="2" s="1"/>
  <c r="D166" i="3"/>
  <c r="D165" i="3"/>
  <c r="G23" i="2"/>
  <c r="G19" i="2"/>
  <c r="G21" i="2"/>
  <c r="D67" i="3"/>
  <c r="D64" i="3"/>
  <c r="D65" i="3"/>
  <c r="D66" i="3"/>
  <c r="D20" i="3"/>
  <c r="D22" i="3"/>
  <c r="D21" i="3"/>
  <c r="D18" i="3"/>
  <c r="D16" i="3"/>
  <c r="D14" i="3"/>
  <c r="D12" i="3"/>
  <c r="D10" i="3"/>
  <c r="D514" i="3" l="1"/>
  <c r="D397" i="3"/>
  <c r="D392" i="3"/>
  <c r="G56" i="2"/>
  <c r="G55" i="2"/>
  <c r="G43" i="2"/>
  <c r="G46" i="2"/>
  <c r="D152" i="3"/>
  <c r="D162" i="3"/>
  <c r="G22" i="2"/>
  <c r="D56" i="3"/>
  <c r="D144" i="3"/>
  <c r="D520" i="3" l="1"/>
  <c r="G54" i="2"/>
  <c r="G53" i="2"/>
  <c r="D368" i="3"/>
  <c r="G44" i="2"/>
  <c r="G45" i="2"/>
  <c r="G39" i="2"/>
  <c r="G38" i="2"/>
  <c r="F28" i="2"/>
  <c r="D145" i="3"/>
  <c r="C74" i="6" l="1"/>
  <c r="D511" i="3"/>
  <c r="D516" i="3" s="1"/>
  <c r="D380" i="3"/>
  <c r="D377" i="3"/>
  <c r="D376" i="3"/>
  <c r="D375" i="3"/>
  <c r="D374" i="3"/>
  <c r="D373" i="3"/>
  <c r="D372" i="3"/>
  <c r="D371" i="3"/>
  <c r="G40" i="2" l="1"/>
  <c r="D347" i="3" l="1"/>
  <c r="C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1" i="5"/>
  <c r="D69" i="3"/>
  <c r="D55" i="3" l="1"/>
  <c r="D532" i="3" l="1"/>
  <c r="D367" i="3" l="1"/>
  <c r="D506" i="3"/>
  <c r="G42" i="2"/>
  <c r="F23" i="2"/>
  <c r="G57" i="2" l="1"/>
  <c r="D502" i="3"/>
  <c r="G61" i="2"/>
  <c r="G41" i="2"/>
  <c r="G50" i="2" l="1"/>
  <c r="D383" i="3"/>
  <c r="G20" i="2" l="1"/>
  <c r="D529" i="3" l="1"/>
  <c r="G71" i="2" l="1"/>
  <c r="F14" i="2" l="1"/>
  <c r="G14" i="2" s="1"/>
  <c r="F15" i="2"/>
  <c r="G15" i="2" s="1"/>
  <c r="D13" i="3"/>
  <c r="G73" i="2" l="1"/>
  <c r="F41" i="2" l="1"/>
  <c r="G70" i="2" l="1"/>
  <c r="G72" i="2" s="1"/>
  <c r="G76" i="2" s="1"/>
  <c r="G25" i="2" l="1"/>
  <c r="F60" i="2"/>
  <c r="F40" i="2"/>
  <c r="F39" i="2"/>
  <c r="F38" i="2"/>
  <c r="D167" i="3"/>
  <c r="F22" i="2"/>
  <c r="F21" i="2"/>
  <c r="F20" i="2"/>
  <c r="F19" i="2"/>
  <c r="F31" i="2"/>
  <c r="D524" i="3" l="1"/>
  <c r="D522" i="3"/>
  <c r="D518" i="3"/>
  <c r="D508" i="3"/>
  <c r="D504" i="3"/>
  <c r="D387" i="3"/>
  <c r="D385" i="3"/>
  <c r="G62" i="2"/>
  <c r="G63" i="2" s="1"/>
  <c r="D379" i="3"/>
  <c r="D309" i="3"/>
  <c r="G36" i="2" s="1"/>
  <c r="G37" i="2" s="1"/>
  <c r="D164" i="3"/>
  <c r="G26" i="2" s="1"/>
  <c r="G27" i="2" s="1"/>
  <c r="D140" i="3"/>
  <c r="G17" i="2" s="1"/>
  <c r="D60" i="3"/>
  <c r="D19" i="3"/>
  <c r="D17" i="3"/>
  <c r="D15" i="3"/>
  <c r="G58" i="2" l="1"/>
  <c r="G59" i="2" s="1"/>
  <c r="G29" i="2"/>
  <c r="G30" i="2" l="1"/>
  <c r="D351" i="3"/>
  <c r="D533" i="3" s="1"/>
  <c r="G51" i="2" l="1"/>
  <c r="G52" i="2" s="1"/>
  <c r="G16" i="2"/>
  <c r="G18" i="2" l="1"/>
  <c r="G75" i="2"/>
</calcChain>
</file>

<file path=xl/sharedStrings.xml><?xml version="1.0" encoding="utf-8"?>
<sst xmlns="http://schemas.openxmlformats.org/spreadsheetml/2006/main" count="4827" uniqueCount="1020">
  <si>
    <t>Anul</t>
  </si>
  <si>
    <t>Nr. crt.</t>
  </si>
  <si>
    <t>Procedura stabilita/ instrumente specifice pentru derularea procesului de achizitie</t>
  </si>
  <si>
    <t>Rezultatul procedurii</t>
  </si>
  <si>
    <t>Modalitatea de derulare a procedurii de atribuire</t>
  </si>
  <si>
    <t>Min</t>
  </si>
  <si>
    <t>Max</t>
  </si>
  <si>
    <t>Contract</t>
  </si>
  <si>
    <t>Online</t>
  </si>
  <si>
    <t>Acord-cadru</t>
  </si>
  <si>
    <t>Offline</t>
  </si>
  <si>
    <t>Dialog competitiv</t>
  </si>
  <si>
    <t>Parteneriat pentru inovare</t>
  </si>
  <si>
    <t>Nr. Crt</t>
  </si>
  <si>
    <t>Programul anual al achizițiilor publice</t>
  </si>
  <si>
    <t xml:space="preserve">Persoana care realizează revizuirea </t>
  </si>
  <si>
    <t>Obiectul acordului cadru/contractului de achiziție publică</t>
  </si>
  <si>
    <t>Cod CPV și descrierea codului CPV</t>
  </si>
  <si>
    <t>Procedura stabilită/ instrumente specifice pentru derularea procesului de achiziție</t>
  </si>
  <si>
    <t>Valoare estimată
(RON fără TVA)</t>
  </si>
  <si>
    <t>Sursa de finanțare</t>
  </si>
  <si>
    <t>Data (luna) estimată pentru inițierea procedurii</t>
  </si>
  <si>
    <t>Data (luna) estimată pentru atribuirea contractului de achiziție publică/semnarea acordului-cadru</t>
  </si>
  <si>
    <t>Persoana responsabilă cu aplicarea procedurii de atribuire</t>
  </si>
  <si>
    <t>Data introducerii procedurii în Programul anual al achizițiilor publice</t>
  </si>
  <si>
    <t>Licitație deschisă</t>
  </si>
  <si>
    <t>Licitație restrânsă</t>
  </si>
  <si>
    <t>Negociere competitivă</t>
  </si>
  <si>
    <t>Concurs de soluții</t>
  </si>
  <si>
    <t>Procedură simplificată</t>
  </si>
  <si>
    <t>Negociere fără publicare prealabilă</t>
  </si>
  <si>
    <t>Procedura de atribuire aplicabilă în cazul serviciilor sociale și al altor servicii specifice</t>
  </si>
  <si>
    <t>Obiectul achiziție directe</t>
  </si>
  <si>
    <t>Data (luna) estimată pentru inițierea achiziției</t>
  </si>
  <si>
    <t>Data (luna) estimată pentru finalizarea  achiziției</t>
  </si>
  <si>
    <t>Persoana responsabilă cu derularea achiziției</t>
  </si>
  <si>
    <t>Data înregistrării nevoii</t>
  </si>
  <si>
    <t>În foaia de lucru Programul Anual al Achizițiilor Publice (PAAP) pentru anul în cauză se vor selecta sau completa informațiile conform instrucțiunilor. Coloanele P, Q și R care conțin informații despre tipul, rezultatul și modalitatea de derulare a unei proceduri nu se vor modifica. Aceste coloane au fost introduse pentru a oferi posibilitatea selectării din listă a respectivelor informații.]</t>
  </si>
  <si>
    <t>Ca urmare a planificării portofoliului de achiziții, Autoritatea Contractantă are obligația de a elabora Programul anual al achizițiilor publice, ca instrument managerial utilizat pentru planificarea și monitorizarea portofoliului de procese de achiziție la nivel de autoritate contractantă, pentru planificarea resurselor necesare derulării acestor procese și pentru verificarea modului de îndeplinire a obiectivelor politicii de achiziții.</t>
  </si>
  <si>
    <t>[Mai jos este prezentată o listă a informațiilor conținute în paginile acestui document; prin selectarea unei opțiuni sunteți direcționat automat către pagina corespunzătoare din cadrul acestui document.</t>
  </si>
  <si>
    <t>[introduceți nr. versiunii]</t>
  </si>
  <si>
    <t>[Introduceți numele si funcția persoanei]</t>
  </si>
  <si>
    <t>Inițială</t>
  </si>
  <si>
    <t>Revizuită</t>
  </si>
  <si>
    <t>Numărul revizuirii</t>
  </si>
  <si>
    <t>Data realizării revizuirii</t>
  </si>
  <si>
    <t>Motivul revizuirii</t>
  </si>
  <si>
    <t>[Precizați, după caz: modificare, adăugare, eliminare, completare, ș.a.]</t>
  </si>
  <si>
    <t>[Introduceți]</t>
  </si>
  <si>
    <t>Nr. revizuirii</t>
  </si>
  <si>
    <t>Tipul revizuirii</t>
  </si>
  <si>
    <t>[introduceți zz-ll-aaaa]</t>
  </si>
  <si>
    <t>Capitolul/secțiune revizuită</t>
  </si>
  <si>
    <t>Persoana care aprobă revizuirea</t>
  </si>
  <si>
    <t>Semnătura persoanei care aprobă revizuirea</t>
  </si>
  <si>
    <t>Data aprobării revizuirii</t>
  </si>
  <si>
    <r>
      <t>Forma documentului:</t>
    </r>
    <r>
      <rPr>
        <b/>
        <i/>
        <sz val="11"/>
        <color theme="1"/>
        <rFont val="Calibri"/>
        <family val="2"/>
        <charset val="238"/>
        <scheme val="minor"/>
      </rPr>
      <t xml:space="preserve"> </t>
    </r>
    <r>
      <rPr>
        <i/>
        <sz val="11"/>
        <color theme="1"/>
        <rFont val="Calibri"/>
        <family val="2"/>
        <charset val="238"/>
        <scheme val="minor"/>
      </rPr>
      <t>[Marcați cu X, după caz, și adăugați numărul revizuirii, acolo unde este cazul]</t>
    </r>
  </si>
  <si>
    <t>Autoritatea Contractanta: INSTITUTUL NATIONAL DE NEUROLOGIE SI BOLI NEUROVASCULARE</t>
  </si>
  <si>
    <t>Prestari servicii de analize de laborator</t>
  </si>
  <si>
    <t>FASS</t>
  </si>
  <si>
    <t>IANUARIE</t>
  </si>
  <si>
    <t>IANUARIE-DECEMBRIE</t>
  </si>
  <si>
    <t>IANUARIE - DECEMBRIE</t>
  </si>
  <si>
    <t>CINCIU IRINA</t>
  </si>
  <si>
    <t>Prestari servicii de imagistica - asociere in participatiune</t>
  </si>
  <si>
    <t>Articole de papetarie, inclusiv formulare</t>
  </si>
  <si>
    <t>DECEMBRIE</t>
  </si>
  <si>
    <t>CF REFERATELOR DE NECESITATE</t>
  </si>
  <si>
    <t>Produse de curatat si de lustruit, produse igienico sanitare</t>
  </si>
  <si>
    <t>30192000-1 - Accesorii de birou (Rev.2); 
 30199000-0 - Articole de papetarie si alte articole din hartie (Rev.2);  30199700-7 - Articole imprimate de papetarie, cu exceptia formularelor (Rev.2); 22800000-8 - Registre, registre contabile, clasoare, formulare si alte articole imprimate de papetarie din hartie sau din carton (Rev.2); 30192700-8 - Papetarie (Rev.2)</t>
  </si>
  <si>
    <t>Servicii de energie electrica si energie termica, servicii conexe</t>
  </si>
  <si>
    <t>65300000-6 - Distributie de energie electrica si servicii conexe (Rev.2); 31680000-6 - Articole si accesorii electrice (Rev.2); 31500000-1 - Aparatura de iluminat si lampi electrice (Rev.2); 31211310-4 - Sigurante fuzibile (Rev.2);  31224000-2 - Conexiuni si elemente de contact (Rev.2); 09323000-9 - Incalzire urbana (Rev.2);  71356200-0 - Servicii de asistenta tehnica (Rev.2)</t>
  </si>
  <si>
    <t>HUMENIUC VASILE</t>
  </si>
  <si>
    <t>Servicii de distributie apa si servicii conexe</t>
  </si>
  <si>
    <t xml:space="preserve">65100000-4 - Distributie de apa si servicii conexe (Rev.2); 90511200-4 - Servicii de colectare a gunoiului menajer (Rev.2); 41110000-3 - Apa potabila (Rev.2); 44161200-8 - Canalizari de apa (Rev.2); 90921000-9 - </t>
  </si>
  <si>
    <t>Carburanti si lubrifianti</t>
  </si>
  <si>
    <t>09100000-0 - Combustibili (Rev.2)</t>
  </si>
  <si>
    <t xml:space="preserve">Servicii de reparare si de intretinere a echipamentului medical </t>
  </si>
  <si>
    <t>50421000-2 - Servicii de reparare si de intretinere a echipamentului medical (Rev.2)</t>
  </si>
  <si>
    <t>Servicii de telecomunicatii</t>
  </si>
  <si>
    <t>Servicii de telefonie fixa</t>
  </si>
  <si>
    <t>Servicii de livrare posta, curierat</t>
  </si>
  <si>
    <t>Servicii furnizare internet</t>
  </si>
  <si>
    <t>64200000-8 - Servicii de telecomunicatii (Rev.2)</t>
  </si>
  <si>
    <t>64211000-8 - Servicii de telefonie publica (Rev.2)</t>
  </si>
  <si>
    <t>64100000-7 - Servicii postale si de curierat (Rev.2)</t>
  </si>
  <si>
    <t>72400000-4 - Servicii de internet (Rev.2)</t>
  </si>
  <si>
    <t>Servicii de asigurare auto</t>
  </si>
  <si>
    <t>Servicii de reparare si de intretinere a echipamentului medical</t>
  </si>
  <si>
    <t>Analize imunohematologie</t>
  </si>
  <si>
    <t>Prestari servicii angiografie</t>
  </si>
  <si>
    <t>Prestari servicii infectii nosocomiale</t>
  </si>
  <si>
    <t>Tipizate medicale</t>
  </si>
  <si>
    <t>Servicii intretinere aparatura medicala</t>
  </si>
  <si>
    <t>Servicii intretinere reparatii auto</t>
  </si>
  <si>
    <t>Servicii de laborator analize medicale de autocontrol si preventie a infectiilor nosocomiale</t>
  </si>
  <si>
    <t>Servicii reparatii si intretinere echipament radiologic</t>
  </si>
  <si>
    <t>Servicii reparatii si intretinere aparatura medicala-Piese schimb</t>
  </si>
  <si>
    <t xml:space="preserve">Servicii de transport pacienti </t>
  </si>
  <si>
    <t>66514110-0 - Servicii de asigurare a autovehiculelor (Rev.2)</t>
  </si>
  <si>
    <t>85111810-1 - Servicii de analize de sange (Rev.2)</t>
  </si>
  <si>
    <t>85141200-1 - Servicii prestate de personalul de asistenta medicala (Rev.2)</t>
  </si>
  <si>
    <t>22000000-0 - Imprimate si produse conexe (Rev.2)</t>
  </si>
  <si>
    <t>50422000-9 - Servicii de reparare si de intretinere a echipamentului chirurgical (Rev.2); 71356200-0 - Servicii de asistenta tehnica (Rev.2); 50420000-5 - Servicii de reparare si de intretinere a echipamentului medical si chirurgical (Rev.2)</t>
  </si>
  <si>
    <t>50100000-6 - Servicii de reparare si de intretinere a vehiculelor si a echipamentelor aferente si servicii conexe (Rev.2)</t>
  </si>
  <si>
    <t>85145000-7 - Servicii prestate de laboratoare medicale (Rev.2)</t>
  </si>
  <si>
    <t>50421200-4 - Servicii de reparare si de intretinere a echipamentului radiologic (Rev.2)</t>
  </si>
  <si>
    <t>50800000-3 - Diverse servicii de intretinere si de reparare (Rev.2)</t>
  </si>
  <si>
    <t>85143000-3 - Servicii de ambulanta (Rev.2)</t>
  </si>
  <si>
    <t>Servicii consultanta protectia riscurilor radiologice</t>
  </si>
  <si>
    <t>Servicii arhivare</t>
  </si>
  <si>
    <t>Servicii deszapezire</t>
  </si>
  <si>
    <t>Servicii legislative</t>
  </si>
  <si>
    <t>Servicii de certificare a semnaturii electronice</t>
  </si>
  <si>
    <t>Servicii incarcare tonere</t>
  </si>
  <si>
    <t>Revizie anuala CNCIR-lifturi,cazane,recipiente</t>
  </si>
  <si>
    <t>Prestari servicii apa</t>
  </si>
  <si>
    <t>Servicii deratizare dezinsectie</t>
  </si>
  <si>
    <t>Servicii intretinere ascensoare</t>
  </si>
  <si>
    <t>Protocol colaborare 9335/30.08.2013-Servicii supraveghere,patrulare,paza.</t>
  </si>
  <si>
    <t>Servicii colectare,transport,eliminare deseuri medicale</t>
  </si>
  <si>
    <t>Servicii expertiza autorizare securitate incendiu</t>
  </si>
  <si>
    <t>Servicii mentenanta PC, imprimante</t>
  </si>
  <si>
    <t xml:space="preserve">Servicii de asistenta sistem informatic SALARY </t>
  </si>
  <si>
    <t xml:space="preserve">Servicii de gazduire pentru operarea de site-uri WWW </t>
  </si>
  <si>
    <t>71317000-3 - Servicii de consultanta in protectia contra riscurilor si in controlul riscurilor (Rev.2)</t>
  </si>
  <si>
    <t>79995100-6 - Servicii de arhivare (Rev.2)</t>
  </si>
  <si>
    <t>90620000-9 - Servicii de deszapezire (Rev.2)</t>
  </si>
  <si>
    <t>75111200-9 - Servicii legislative (Rev.2)</t>
  </si>
  <si>
    <t>79132100-9 - Servicii de certificare a semnaturii electronice (Rev.2)</t>
  </si>
  <si>
    <t>30120000-6 - Echipament de fotocopiere si de tiparire offset (Rev.2)</t>
  </si>
  <si>
    <t xml:space="preserve">44610000-9 - Cisterne, rezervoare, containere si cuve sub presiune (Rev.2); 42416100-6 - Ascensoare (Rev.2) </t>
  </si>
  <si>
    <t>65110000-7 - Distributie de apa (Rev.2)</t>
  </si>
  <si>
    <t>Servicii de dezinfectie si de dezinsectie (Rev.2); 90923000-3 - Servicii de deratizare (Rev.2)</t>
  </si>
  <si>
    <t>50610000-4 - Servicii de reparare si de intretinere a echipamentului de securitate (Rev.2); 50343000-1 - Servicii de reparare si de intretinere a echipamentului video (Rev.2); 50334110-9 - Servicii de intretinere a retelei telefonice (Rev.2)</t>
  </si>
  <si>
    <t>50750000-7 - Servicii de intretinere a ascensoarelor (Rev.2)</t>
  </si>
  <si>
    <t>79714000-2 - Servicii de supraveghere (Rev.2); 79715000-9 - Servicii de patrulare (Rev.2)</t>
  </si>
  <si>
    <t>90524400-0 - Servicii de colectare, de transport si de eliminare a deseurilor spitalicesti (Rev.2)</t>
  </si>
  <si>
    <t>71319000-7 - Servicii de expertiza (Rev.2)</t>
  </si>
  <si>
    <t>50311400-2 - Repararea si intretinerea calculatoarelor si a masinilor contabile (Rev.2)</t>
  </si>
  <si>
    <t>48450000-7 - Pachete software de contabilizare a timpului sau pentru resurse umane (Rev.2)</t>
  </si>
  <si>
    <t>72415000-2 - Servicii de gazduire pentru operarea de site-uri WWW (World Wide Web) (Rev.2)</t>
  </si>
  <si>
    <t>98390000-3 Alte servicii (Rev.2)</t>
  </si>
  <si>
    <t>Materiale electrosanitare de intretinere</t>
  </si>
  <si>
    <t>31500000-1 - Aparatura de iluminat si lampi electrice (Rev.2); 31680000-6 - Articole si accesorii electrice (Rev.2); 44411100-5 - Robinete (Rev.2); 44167100-9 - Racorduri (Rev.2); 39144000-3 - Mobilier de baie (Rev.2); 44800000-8 - Vopsele, lacuri si masticuri (Rev.2); 42131400-0 - Robinete sau vane pentru instalatii sanitare (Rev.2)</t>
  </si>
  <si>
    <t>Reparatii curente</t>
  </si>
  <si>
    <t xml:space="preserve">45261310-0 - Lucrari de hidroizolare (Rev.2); 45453000-7 - Lucrari de reparatii generale si de renovare (Rev.2); 45430000-0 - Lucrari de imbracare a podelelor si a peretilor (Rev.2); 45420000-7 - Lucrari de tamplarie si de dulgherie (Rev.2); 45421152-4 - Instalare de pereti despartitori (Rev.2) </t>
  </si>
  <si>
    <t>RIVOTRIL 0.5MG X 50TBL (CLONAZEPAMUM)</t>
  </si>
  <si>
    <t>CONSTANTIN DANIELA</t>
  </si>
  <si>
    <t>Ac emg 37mm diam,26g-1 cut=25 buc</t>
  </si>
  <si>
    <t>33141320-9 - Ace medicale (Rev.2)</t>
  </si>
  <si>
    <t>Aparat de ras gillete</t>
  </si>
  <si>
    <t xml:space="preserve">33720000-3 - Aparate de ras si truse de manichiura sau de pedichiura </t>
  </si>
  <si>
    <t>18143000-3 - Echipamente de protectie (Rev.2)</t>
  </si>
  <si>
    <t>33140000-3 - Consumabile medicale (Rev.2)</t>
  </si>
  <si>
    <t>Calce sodata</t>
  </si>
  <si>
    <t>14430000-4 - Sare concentrata prin evaporare si clorura de sodiu pura (Rev.2</t>
  </si>
  <si>
    <t xml:space="preserve">Crema de ras </t>
  </si>
  <si>
    <t>33711810-8 - Creme de ras (Rev.2)</t>
  </si>
  <si>
    <t>Electrozi ekg</t>
  </si>
  <si>
    <t>31711140-6 - Electrozi (Rev.2)</t>
  </si>
  <si>
    <t>Filme radiologice DVB 35/43</t>
  </si>
  <si>
    <t>32354100-0 - Filme pentru radiologii (Rev.2</t>
  </si>
  <si>
    <t>Fir taietor gigli</t>
  </si>
  <si>
    <t>Furtun siliconic pentru aspiratie</t>
  </si>
  <si>
    <t>Lufe</t>
  </si>
  <si>
    <t>39831240-0 - Produse de curatenie (Rev.2</t>
  </si>
  <si>
    <t>Manusi chirurgicale</t>
  </si>
  <si>
    <t>33141420-0 - Manusi chirurgicale (Rev.2)</t>
  </si>
  <si>
    <t>33141110-4 - Pansamente (Rev.2)</t>
  </si>
  <si>
    <t>Pipe guedel</t>
  </si>
  <si>
    <t>33141615-4 - Pungi pentru recoltarea urinei (Rev.2)</t>
  </si>
  <si>
    <t>Robinet 3 cai</t>
  </si>
  <si>
    <t>Role cearceaf 2 strat hartie</t>
  </si>
  <si>
    <t>Vacutainer dop mov k3edta</t>
  </si>
  <si>
    <t>33141300-3 - Dispozitive de punctie venoasa si de prelevare de sange (Rev.2)</t>
  </si>
  <si>
    <t>19640000-4 - Saci si pungi din polietilena pentru deseuri (Rev.2); 33711900-6 - Sapun (Rev.2);  39525800-6 - Carpe pentru curatat (Rev.2);  39220000-0 - Echipament de bucatarie, articole de menaj si de uz casnic si articole de catering (Rev.2); 
 39800000-0 - Produse de curatat si de lustruit (Rev.2); 
 44511120-2 - Lopeti (Rev.2);44617000-8 - Cutii (Rev.2); 33141123-8 - Recipiente pentru ace (Rev.2); 18424000-7 - Manusi (Rev.2);  33761000-2 - Hartie igienica (Rev.2); 
 39831200-8 - Detergenti (Rev.2); 
 39224320-7 - Bureti (Rev.2);</t>
  </si>
  <si>
    <t>Reactivi pentru determinarea grupelor sanguine</t>
  </si>
  <si>
    <t xml:space="preserve">33696100-6  - Reactivi pentru determinarea grupelor sanguine (Rev.2) </t>
  </si>
  <si>
    <t>33696500-0 - Reactivi de laborator (Rev.2)</t>
  </si>
  <si>
    <t>Kit hematoxina-eozina apoasa</t>
  </si>
  <si>
    <t>24200000-6  - Coloranti si pigmenti (Rev.2)</t>
  </si>
  <si>
    <t>Diverse produse de laborator</t>
  </si>
  <si>
    <t>CAVAL GABRIELA</t>
  </si>
  <si>
    <t>Alte produse antiseptice si dezinfectante</t>
  </si>
  <si>
    <t>Uniforme si echipament</t>
  </si>
  <si>
    <t xml:space="preserve">33199000-1 - Imbracaminte pentru personalul medical (Rev.2);18143000-3  - Echipamente de protectie (Rev.2); 18318200-3  - Capoate (Rev.2); 18318500-6  - Camasi de noapte pentru femei (Rev.2) </t>
  </si>
  <si>
    <t>Lenjerie si accesorii de pat</t>
  </si>
  <si>
    <t>39512500-9 - Fete de perna (Rev.2);   39518000-6 - Lenjerie de spital (Rev.2); 39518200-8  - Cearsafuri pentru sali de operatie (Rev.2);18318300-4  - Pijamale (Rev.2); 39516120-9  - Perne (Rev.2); 39512300-7  - Huse pentru saltele (Rev.2); 39143112-4  - Saltele (Rev.2)</t>
  </si>
  <si>
    <t>Diverse obiecte de inventar</t>
  </si>
  <si>
    <t>44423000-1 Diverse articole (Rev.2)</t>
  </si>
  <si>
    <t>Deplasari interne</t>
  </si>
  <si>
    <t>Diverse materiale de laborator</t>
  </si>
  <si>
    <t>22993200-9 - Hartie sau carton termosensibile (Rev.2); 33198000-4 - Articole din hartie pentru spitale (Rev.2); 38410000-2 - Instrumente de masurat (Rev.2); 33124131-2 - Benzi reactive (Rev.2); 33141411-4 - Scalpele si lame (Rev.2); 33793000-5 - Sticlarie pentru laborator (Rev.2); 33140000-3 - Consumabile medicale (Rev.2); 33198200-6 - Saculete sau plicuri din hartie pentru sterilizare (Rev.2)</t>
  </si>
  <si>
    <t>Carti, publicatii si materiale documentare</t>
  </si>
  <si>
    <t>Servicii de medicina muncii</t>
  </si>
  <si>
    <t>85147000-1 - Servicii de medicina muncii (Rev.2)</t>
  </si>
  <si>
    <t>Servicii externe pentru situatii de urgenta</t>
  </si>
  <si>
    <t>Servicii in domeniul securitatii si sanatatii in munca</t>
  </si>
  <si>
    <t>Lapte praf</t>
  </si>
  <si>
    <t>15511700-0 - Lapte praf (Rev.2)</t>
  </si>
  <si>
    <t>Servicii de protectie impotriva radiatiilor</t>
  </si>
  <si>
    <t>90721600-3 - Servicii de protectie impotriva radiatiilor (Rev.2)</t>
  </si>
  <si>
    <t>Prime de asigurare non-viata</t>
  </si>
  <si>
    <t>Chirii</t>
  </si>
  <si>
    <t>Alte cheltuieli cu bunuri si servicii</t>
  </si>
  <si>
    <t>85140000-2 - Diverse servicii de sanatate (Rev.2)</t>
  </si>
  <si>
    <t>Furnizare Gaze medicale</t>
  </si>
  <si>
    <t>24111500-0 - Gaze medicale (Rev.2)</t>
  </si>
  <si>
    <t>Antiseptice si dezinfectante</t>
  </si>
  <si>
    <t xml:space="preserve">33631600-8 - Antiseptice si dezinfectante (Rev.2) </t>
  </si>
  <si>
    <t>CONSUMABILE MEDICALE</t>
  </si>
  <si>
    <t>Acord - cadru de furnizare medicamente uz uman divizate pe 111 loturi</t>
  </si>
  <si>
    <t xml:space="preserve">33690000-3 - Diverse medicamente (Rev.2) </t>
  </si>
  <si>
    <t>72261000-2 - Servicii de asistenta software (Rev. 2)</t>
  </si>
  <si>
    <t>Prestari servicii de asistenta si consultanta software pentru programul Hospital Manager Suite</t>
  </si>
  <si>
    <t>Prestari servicii asistenta software pentru programul Hospital Manager Solution</t>
  </si>
  <si>
    <t>72600000-6 - Servicii de asistenta si de consultanta informatica (Rev. 2)</t>
  </si>
  <si>
    <t>Prestari servicii de paza, patrulare, monitorizare si supraveghere</t>
  </si>
  <si>
    <t>79713000-5 Servicii de paza (Rev. 2)</t>
  </si>
  <si>
    <t>Prestari servicii de spalatorie si curatatorie uscata</t>
  </si>
  <si>
    <t>98310000-9 - Servicii de spalatorie si curataorie uscata (Rev. 2)</t>
  </si>
  <si>
    <t>20.01.09 Materiale si prestari de servicii cu caracter functional cu TVA</t>
  </si>
  <si>
    <t xml:space="preserve">TOTAL 20.01.09 Materiale si prestari de servicii cu caracter functional </t>
  </si>
  <si>
    <t>20.01.30 Alte bunuri si servicii pentru intretinere si functionare cu TVA</t>
  </si>
  <si>
    <t>TOTAL 20.01.30 Alte bunuri si servicii pentru intretinere si functionare</t>
  </si>
  <si>
    <t xml:space="preserve">Prestari servicii de catering </t>
  </si>
  <si>
    <t>55523000-2 - Servicii de catering pentru alte societati sau institutii (Rev. 2)</t>
  </si>
  <si>
    <t>IANUARIE-SEPTEMBRIE</t>
  </si>
  <si>
    <t>20.03.01 Hrana pentru oameni</t>
  </si>
  <si>
    <t>TOTAL 20.03.01 Hrana pentru oameni</t>
  </si>
  <si>
    <t>Acord - cadru de furnizare medicamente uz uman divizate pe 67 loturi</t>
  </si>
  <si>
    <t>Acord – cadru de furnizare medicamente uz uman divizate pe 50 loturi</t>
  </si>
  <si>
    <t>20.04.01 Medicamente cu TVA</t>
  </si>
  <si>
    <t>TOTAL 20.04.01 Medicamente</t>
  </si>
  <si>
    <t>20.01.09 Materiale si prestari de servicii cu caracter functional cu TVA achizitii directe</t>
  </si>
  <si>
    <t>20.04.02 Materiale sanitare cu TVA</t>
  </si>
  <si>
    <t>TOTAL 20.04.02 Materiale sanitare</t>
  </si>
  <si>
    <t>20.04.03 Reactivi cu TVA</t>
  </si>
  <si>
    <t>TOTAL 20.04.03 Reactivi</t>
  </si>
  <si>
    <t>33696000-5 - Reactivi si produse de contrast (Rev.2)</t>
  </si>
  <si>
    <t>20.04.04 Dezinfectanti cu TVA</t>
  </si>
  <si>
    <t>TOTAL 20.04.04 Dezinfectanti</t>
  </si>
  <si>
    <t>20.04.04 Dezinfectanti achizitii directe cu TVA</t>
  </si>
  <si>
    <t>20.04.03 Reactivi achizitii directe cu TVA</t>
  </si>
  <si>
    <t>20.04.02 Materiale sanitare achizitii directe cu TVA</t>
  </si>
  <si>
    <t>20.04.01 Medicamente achizitii directe cu TVA</t>
  </si>
  <si>
    <t>20.01.30 Alte bunuri si servicii pentru intretinere si functionare achizitii directe cu TVA</t>
  </si>
  <si>
    <t>TOTAL ART. 20.01.01 FURNITURI DE BIROU CU TVA</t>
  </si>
  <si>
    <t>TOTAL ART. 20.01.02 MATERIALE DE CURATENIE CU TVA</t>
  </si>
  <si>
    <t>TOTAL ART. 20.01.03 ILUMINAT, INCALZIT SI FORTA MOTRICA CU TVA</t>
  </si>
  <si>
    <t>TOTAL ART. 20.01.04 APA, CANAL SI SALUBRITATE CU TVA</t>
  </si>
  <si>
    <t>TOTAL ART. 20.01.05 CARBURANTI SI LUBRIFIANTI CU TVA</t>
  </si>
  <si>
    <t>TOTAL ART. 20.01.06 PIESE DE SCHIMB CU TVA</t>
  </si>
  <si>
    <t>TOTAL ART. 20.01.08 POSTA, TELECOMUNICATII, RADIO, TV SI INTERNET CU TVA</t>
  </si>
  <si>
    <t>TOTAL ART. 20.01.09 MATERIALE SI PRESTARI SERVICII CU CARACTER FUNCTIONAL CU TVA</t>
  </si>
  <si>
    <t>TOTAL ART. 20.01.30 ALTE BUNURI SI SERVICII PENTRU INTRETINERE SI FUNCTIONARE CU TVA</t>
  </si>
  <si>
    <t>TOTAL ART. 20.02 REPARATII CURENTE CU TVA</t>
  </si>
  <si>
    <t>TOTAL ART. 20.04.01 MEDICAMENTE CU TVA</t>
  </si>
  <si>
    <t>TOTAL ART. 20.04.02 MATERIALE SANITARE CU TVA</t>
  </si>
  <si>
    <t>TOTAL ART. 20.04.03 REACTIVI CU TVA</t>
  </si>
  <si>
    <t>TOTAL ART. 20.04.04 DEZINFECTANTI CU TVA</t>
  </si>
  <si>
    <t>TOTAL ART. 20.05.01 UNIFORME SI ECHIPAMENT CU TVA</t>
  </si>
  <si>
    <t>TOTAL ART. 20.05.03 LENJERIE SI ACCESORII DE PAT CU TVA</t>
  </si>
  <si>
    <t>TOTAL ART. 20.05.30 ALTE OBIECTE DE INVENTAR CU TVA</t>
  </si>
  <si>
    <t>TOTAL ART. 20.06.01 DEPLASARI INTERNE, DETASARI, TRANSFERARI CU TVA</t>
  </si>
  <si>
    <t>TOTAL ART. 20.09 MATERIALE DE LABORATOR CU TVA</t>
  </si>
  <si>
    <t>TOTAL ART. 20.11 CARTI, PUBLICATII SI MATERIALE DOCUMENTARE CU TVA</t>
  </si>
  <si>
    <t>TOTAL ART. 20.14 PROTECTIA MUNCII CU TVA</t>
  </si>
  <si>
    <t>TOTAL ART. 20.30.03 PRIME DE ASIGURARE NON-VIATA CU TVA</t>
  </si>
  <si>
    <t>TOTAL ART. 20.30.04 CHIRII CU TVA</t>
  </si>
  <si>
    <t>TOTAL ART. 20.30.30 ALTE CHELTUIELI CU TVA</t>
  </si>
  <si>
    <t>VALOARE TOTALA CU TVA</t>
  </si>
  <si>
    <t>Director financiar contabil,</t>
  </si>
  <si>
    <t>Compartiment intern specializat în domeniul achizitiilor publice/persoana desemnata</t>
  </si>
  <si>
    <t>Ec. Ligia Zamfira</t>
  </si>
  <si>
    <t>Ref. Spec. Irina Cinciu</t>
  </si>
  <si>
    <t>INSTITUTUL NATIONAL DE NEUROLOGIE SI BOLI NEUROVASCULARE</t>
  </si>
  <si>
    <t>COD FISCAL 7548010</t>
  </si>
  <si>
    <t>Se aproba,</t>
  </si>
  <si>
    <t>Manager,</t>
  </si>
  <si>
    <t>Dr. Corneliu Toader</t>
  </si>
  <si>
    <t>33920000-5 Echipament si accesorii pentru autopsie (Rev.2)</t>
  </si>
  <si>
    <t>Microtom rotativ manual</t>
  </si>
  <si>
    <t>x</t>
  </si>
  <si>
    <t>modificare, completare, adaugare,eliminare</t>
  </si>
  <si>
    <t>modificare buget</t>
  </si>
  <si>
    <t>Cinciu Irina - Ref. Spec.</t>
  </si>
  <si>
    <t>Manager, Director Financiar, Director Medical</t>
  </si>
  <si>
    <t>toate art. Bugetare</t>
  </si>
  <si>
    <t>33100000-1 Echipamente medicale (Rev.2)</t>
  </si>
  <si>
    <t>Paturi ATI</t>
  </si>
  <si>
    <t>MAI-DECEMBRIE</t>
  </si>
  <si>
    <t>Defibrilator cardiac</t>
  </si>
  <si>
    <t>Licente fortigate</t>
  </si>
  <si>
    <t>SEPTEMBRIE</t>
  </si>
  <si>
    <t>48732000-8 - Pachete software pentru securitatea datelor (Rev.2)</t>
  </si>
  <si>
    <t>70.01.02 Masini si echipamente medicale cu TVA</t>
  </si>
  <si>
    <t>TOTAL ART. 71.01.02 Masini si echipamente medicale  CU TVA</t>
  </si>
  <si>
    <t>TOTAL 70.01.02 Masini si echipamente medicale</t>
  </si>
  <si>
    <t>39143123-4 - Noptiere (Rev.2)</t>
  </si>
  <si>
    <t>Director medical,</t>
  </si>
  <si>
    <t>Dr. Maris Claudia</t>
  </si>
  <si>
    <t>33196000-0 - Mijloace auxiliare medicale (Rev.2)</t>
  </si>
  <si>
    <t>33182100-0 - Defibrilator (Rev.2)</t>
  </si>
  <si>
    <t>TOTAL ART. 71.01.30 ALTE ACTIVE FIXE CU TVA</t>
  </si>
  <si>
    <t>71.01.30 ALTE ACTIVE FIXE achizitii directe cu TVA</t>
  </si>
  <si>
    <t>70.01.02 Masini si echipamente medicale achizitie directa cu TVA</t>
  </si>
  <si>
    <t>30232110-8 Imprimante laser (Rev.2)</t>
  </si>
  <si>
    <t>33615000-4 - Medicamente pentru diabet (Rev.2)</t>
  </si>
  <si>
    <t>KETOROL 10 MG, CUT X 2 BLIST X 10 COMPR.FILM. /KETOROLACUM TROMETHAMIN</t>
  </si>
  <si>
    <t>NICARDIPINE AGUETTANT 10mg/10ml</t>
  </si>
  <si>
    <t>ACIDO TRANEXAMICO BIOINDUSTRIA L.I.M. 500 mg/5 ml</t>
  </si>
  <si>
    <t>FAMOTIDINA - Famodin 40 mg</t>
  </si>
  <si>
    <t>Insuman Rapid 100ui/ml-3ml x 5cart. x 3ml</t>
  </si>
  <si>
    <t>Dexamethasone sodium phosphate 8mg sol.inj*100f*2ml (DEXAMETHASONUM)</t>
  </si>
  <si>
    <t>PHENHYDAN 250MG/5ML SOL INJ X 5FIOLE (PHENYTOINUM)</t>
  </si>
  <si>
    <t>CONTROLOC« i.v. 40mg PULBERE PT SOLUTIE INJECTABILA (PANTOPRAZOLUM)</t>
  </si>
  <si>
    <t>CLORURA DE SODIU 5.85%, fiola PE (Mini-Plasco Connect) 20 ml</t>
  </si>
  <si>
    <t>METRONIDAZOL 500 mg, flacon polietilena 100 ml</t>
  </si>
  <si>
    <t>Linezolid Infomed 2mg/ml 300 ml</t>
  </si>
  <si>
    <t>VANCOTEK 1 g I.V - DCI VANCOMYCINUM</t>
  </si>
  <si>
    <t>Pantoprazol Sun 40mg pulb.sol.inj*1fl (PANTOPRAZOLUM)</t>
  </si>
  <si>
    <t>TRAMAG 50 mg /TRAMADOL/TRAMADOLUM X 20 CPR</t>
  </si>
  <si>
    <t>Apa oxigenata 3% * 1000ml (flacon cu picurator)</t>
  </si>
  <si>
    <t>Rivanol 0,1% x 1000ml (canistra)</t>
  </si>
  <si>
    <t>IODINA 10% (POVIDONUM IODINATUM 10%) x1000ml</t>
  </si>
  <si>
    <t>Spironolactona Bioeel 25mg*20cpr (SPIRONOLACTONUM)</t>
  </si>
  <si>
    <t>Statii clorinare</t>
  </si>
  <si>
    <t>Amplasare lifturi exterioare de interventie si transport pacienti</t>
  </si>
  <si>
    <t>Sorturi</t>
  </si>
  <si>
    <t>Viziere</t>
  </si>
  <si>
    <t>18443500-1 Viziere (Rev.2)</t>
  </si>
  <si>
    <t>Sonde</t>
  </si>
  <si>
    <t>33141641-5 Sonde (Rev.2)</t>
  </si>
  <si>
    <t>35121300-1 Accesorii de siguranta (Rev.2)</t>
  </si>
  <si>
    <t>71410000-5 Servicii de urbanism (Rev.2)</t>
  </si>
  <si>
    <t>Implanturi si instrumente chirurgicale</t>
  </si>
  <si>
    <t xml:space="preserve"> 33162000-3 - Dispozitive si instrumente pentru blocul operator (Rev.2</t>
  </si>
  <si>
    <t>Acord - cadru de furnizare medicamente uz uman divizate pe 58 loturi</t>
  </si>
  <si>
    <t>CONSUMABILE MEDICALE (CEARA, TAVITE, CLISME, ETC- 13 LOTURI)</t>
  </si>
  <si>
    <t>CONSUMABILE MEDICALE (MANUSI, ALCOOL SANITAR, ETILIC, ETC. - 9 LOTURI)</t>
  </si>
  <si>
    <t>18233000-1 Sorturi (Rev.2)/39222100-5 Articole de catering de unica folosinta (Rev.2)</t>
  </si>
  <si>
    <t>Test rapid pentru detectia calitativa a anticorpilor IgG si IgM impotriva tulpinii n-COV2019</t>
  </si>
  <si>
    <t>33141625-7 - Truse de diagnosticare (Rev.2)</t>
  </si>
  <si>
    <t>Lotiune pentru spalarea mainilor MANISOFT 500 ml</t>
  </si>
  <si>
    <t>33741100-7 - Produse de curatare a mainilor (Rev.2)</t>
  </si>
  <si>
    <t>Octenisan® Waschlotion - ambalaj flacon 1 litru</t>
  </si>
  <si>
    <t>33700000-7 - Produse de ingrijire personala (Rev.2)</t>
  </si>
  <si>
    <t>38412000-6 - Termometre (Rev.2)</t>
  </si>
  <si>
    <t>18812200-6 - Cizme de cauciuc (Rev.2)</t>
  </si>
  <si>
    <t>Cizme protectie</t>
  </si>
  <si>
    <t>31521000-4 - Lampi (Rev.2)</t>
  </si>
  <si>
    <t>31515000-9 - Lampi cu ultraviolete (Rev.2)</t>
  </si>
  <si>
    <t>33141411-4 - Scalpele si lame (Rev.2)</t>
  </si>
  <si>
    <t>Plosca unica folosinta / Urinar Barbati</t>
  </si>
  <si>
    <t>Centura imobilizare glezna si Centura imobilizare incheietura</t>
  </si>
  <si>
    <t>CONSUMABILE MEDICALE Bloc operator( hemostatic, catetere, teste glicemie)</t>
  </si>
  <si>
    <t>71317100-4 Servicii de consultanta in protectia contra incendiilor si a exploziilor si in controlul incendiilor si al exploziilor (Rev.2)</t>
  </si>
  <si>
    <t>71317000-3 Servicii de consultanta in protectia contra riscurilor si in controlul riscurilor (Rev.2)</t>
  </si>
  <si>
    <t>MOUSE USB 3300 SERIOUX</t>
  </si>
  <si>
    <t>30237410-6 - Mouse pentru computer (Rev.2)</t>
  </si>
  <si>
    <t>33191000-5 - Aparate de sterilizare, de dezinfectare si de igienizare (Rev.2)</t>
  </si>
  <si>
    <t>19520000-7 - Produse din plastic (Rev.2)</t>
  </si>
  <si>
    <t>39224340-3 - Pubele (Rev.2)</t>
  </si>
  <si>
    <t>44618500-0 - Cuve (Rev.2)</t>
  </si>
  <si>
    <t>39221200-9 - Vesela de masa (Rev.2)</t>
  </si>
  <si>
    <t>33192300-5 - Mobilier medical, cu exceptia paturilor si a meselor (Rev.2)</t>
  </si>
  <si>
    <t>33194100-7 - Aparate si instrumente pentru perfuzie (Rev.2)</t>
  </si>
  <si>
    <t>39112000-0 - Scaune (Rev.2)</t>
  </si>
  <si>
    <t>39360000-3 - Echipament de sigilare (Rev.2)</t>
  </si>
  <si>
    <t>39715240-1 - Aparate electrice de incalzire ambientala (Rev.2)</t>
  </si>
  <si>
    <t>39122100-4 Dulapuri (Rev.2)</t>
  </si>
  <si>
    <t>La care se adauga: Mijloace fixe</t>
  </si>
  <si>
    <t xml:space="preserve">TOTAL BUNURI SI SERVICII </t>
  </si>
  <si>
    <t>Echipamente protectie personal medical, pacienti</t>
  </si>
  <si>
    <t>Materiale sanitare 3 loturi (clisme, echip paciet critic, pungi urina)</t>
  </si>
  <si>
    <t>Materiale sanitare 7 loturi (ace ch, ceara, covorase, gigli, sonde,agrafe)</t>
  </si>
  <si>
    <t>Acid clorhidric fumans,37% p.a., Merck</t>
  </si>
  <si>
    <t>24311410-4 - Acizi anorganici (Rev.2)</t>
  </si>
  <si>
    <t>Kit hematoxilina-eozina, flacoane de litru, produs origina</t>
  </si>
  <si>
    <t>SERAFOL AB0</t>
  </si>
  <si>
    <t>33124130-5 - Accesorii de diagnosticare (Rev.2)</t>
  </si>
  <si>
    <t>Piretroid Ped / Piretroid P (lotiune antipediculoza) - antiparazitar uz extern</t>
  </si>
  <si>
    <t>33691000-0 - Produse antiparazitare, insecticide si insectifuge (Rev.2)</t>
  </si>
  <si>
    <t>Kit VTM/UTM - Mediu pt. Transport Viral Coronavirus (Covid-19) + 1 tampon steril/test</t>
  </si>
  <si>
    <t>33696200-7 - Reactivi pentru analize de sange (Rev.2)</t>
  </si>
  <si>
    <t>Reactivi de hematologie compatibili cu analizorul automat cu 18 parametri- Mythic 18</t>
  </si>
  <si>
    <t>Reactivi pentru gaze sanguine, electroliti si metaboliti, in regim de urgenta compatibili cu analizorul Prime</t>
  </si>
  <si>
    <t>Alcool etilic( ETANOL ) 96%  si 99% p.a uz nealimentar</t>
  </si>
  <si>
    <t>Formaldehida 37%</t>
  </si>
  <si>
    <t>34913000-0 - Diverse piese de schimb (Rev.2)</t>
  </si>
  <si>
    <t>Intretinere si service lunar pentru 3 lifturi</t>
  </si>
  <si>
    <t>APRILIE</t>
  </si>
  <si>
    <t>PAAP 2020</t>
  </si>
  <si>
    <t>Achiziții directe 2020</t>
  </si>
  <si>
    <t>MEROPENEM ATB 1000MG / MEROPENEMUM</t>
  </si>
  <si>
    <t>Echipamente protectie COVID (manusi, combinezon, etc)</t>
  </si>
  <si>
    <t>45252126-7 Lucrari de constructii de statii de tratare a apei potabile (Rev.2)</t>
  </si>
  <si>
    <t>Alte cheltuieli de investitii</t>
  </si>
  <si>
    <t>BARBOTOARE OXIGEN</t>
  </si>
  <si>
    <t>DEBITMETRU</t>
  </si>
  <si>
    <t>FILTRU BACTERIAN</t>
  </si>
  <si>
    <t>FILTRU PENTRU ANESTEZIE SI TERAPIE INTENSIVA PALL BB100ES</t>
  </si>
  <si>
    <t>ADAPTOR METAL DIVERSE FILETE</t>
  </si>
  <si>
    <t>BARBOTOARE O2 CU H2O STERILA UF SET COMPLET 340ML/UMIDIFICATOR</t>
  </si>
  <si>
    <t>CABLU COMPLET SENZOR PULSOXIMETRU/SPO2 PT MONITOR DRAGER-</t>
  </si>
  <si>
    <t>CABLU SENZOR SPO2/BM 3030 R COMPLETE SENZOR FOR SIEMENS</t>
  </si>
  <si>
    <t>FILTRU ANTIBACTERIAN</t>
  </si>
  <si>
    <t>FILTRU FINAL APA STERILA 31 ZILE</t>
  </si>
  <si>
    <t>FURTUN SILICONIC PT ASPIRATIE 25481 SILICONE TUBE</t>
  </si>
  <si>
    <t>MANSETA MONITOR FUNCTII VITALE GE B20 DASH2000.2500.3000.4000</t>
  </si>
  <si>
    <t>MANSETE  MONITOR</t>
  </si>
  <si>
    <t>SET CARTUSE PREFILTRARE APA LAVOAR (FILTRE20.5.1 MICRON)</t>
  </si>
  <si>
    <t>SET COMPLET CABLURI MONITOR PACIENT PENTRU MONITOR DRAGER</t>
  </si>
  <si>
    <t>SET COMPLET CABLURI MONITOR PACIENT, CABLU EKG 5 FIRE, CABLU SPO2 SATURATIE O2, SENZOR TEMPERATURA</t>
  </si>
  <si>
    <t>SET COMPLET MONITORIZARE PACIENT PENTRTU MONITOR SCHILLER</t>
  </si>
  <si>
    <t>ASPIRATOR TIP VENTURI PE AER COMPRIMAT 4 BAR COMPLET CU VAS SECRETII 1L CU SUPORT PERETE</t>
  </si>
  <si>
    <t>BARBOTOARE  OXIGEN</t>
  </si>
  <si>
    <t>CABLU COMPLET SENZOR PULSOXIMETRU/SPO2 PT MONITOR DRAGER-SIEMENS</t>
  </si>
  <si>
    <t>CABLU CR006-6315 SIEMENS DRAGER (INTERGRATED LEADS) DRAGER INFINITY VISTA</t>
  </si>
  <si>
    <t>FURTUN ASPIRATIE</t>
  </si>
  <si>
    <t>MANSETA CU 1 TUB TIP RIESTER</t>
  </si>
  <si>
    <t>MANSETA CU 2 TUBURI TIP RIESTER</t>
  </si>
  <si>
    <t>SET CARTUSE PREFILTRARE APA LAVOAR(FILTRE20;10;5;1;0,5;0,1  MICRON)</t>
  </si>
  <si>
    <t>SET COMPLET MONITORIZARE PACIENT PENTRU MONITOR SCHILLER</t>
  </si>
  <si>
    <t>ACUMULATOR INTERN LITH BATT</t>
  </si>
  <si>
    <t>ADAPTOR DEBITMETRU</t>
  </si>
  <si>
    <t>CABLU ECG/EKG CU 5 NDERIVATII DRAGER/CR 6 63335IC MINDRAY PM-7000,6201</t>
  </si>
  <si>
    <t>CABLU PT  AC CONCENTRIC HUSH 5 POLI DIN. LUNGIME 1,5 M</t>
  </si>
  <si>
    <t>CASCA EEG CU 20 ELECTROZI INCORPORATI MARIME 50-54</t>
  </si>
  <si>
    <t>DISP X  VALVE V 500</t>
  </si>
  <si>
    <t>ELECTROD CU BUCLE GROASE PENTRU DEGET</t>
  </si>
  <si>
    <t>ELECTROD DE DEGET TIP CLIP CU CABLURI IMPLETITE DE LUNGIME 61 CM</t>
  </si>
  <si>
    <t>ELECTROD DE IMPAMANTARE REUTILIZABIL</t>
  </si>
  <si>
    <t>FILTRE ANTIBACTERIENE</t>
  </si>
  <si>
    <t>FILTRE PENTRU CENTRALA TRATARE AER</t>
  </si>
  <si>
    <t>FLOW SENZOR 1.7M</t>
  </si>
  <si>
    <t>FURTUN AER NIMB MONITOR NIHON-KOHDEN</t>
  </si>
  <si>
    <t>HDD (DIFERITE MODELE)</t>
  </si>
  <si>
    <t>ID EXPIRATION VALVE, REUSE, V</t>
  </si>
  <si>
    <t>INFINITY ID FLOW SENZOR</t>
  </si>
  <si>
    <t>KIT MENTENANTA 2ANI FABIUS</t>
  </si>
  <si>
    <t>KIT REVIZIE 2 ANI SAVINA</t>
  </si>
  <si>
    <t>MANSETA NIBP REUTILIZABILA MONITOR ADULT SINGLE TUBE</t>
  </si>
  <si>
    <t>POMPA ELIMINARE CONDENS AP AER CONDITIONAT</t>
  </si>
  <si>
    <t>SENZOR FLUX SPIROLOG SET 5 BUC</t>
  </si>
  <si>
    <t>SENZOR O2 OXTRACE SAVINA</t>
  </si>
  <si>
    <t>SET ACUMULATORI INTERNI FABIUS</t>
  </si>
  <si>
    <t>SET DE FURTUNE ESANTIOARE</t>
  </si>
  <si>
    <t>TELECOMANDA CU CABLU</t>
  </si>
  <si>
    <t>TRAPHOLDER  WAL2 LARGESERVICE</t>
  </si>
  <si>
    <t>Service aparate frigorifice</t>
  </si>
  <si>
    <t>Service sterilizare</t>
  </si>
  <si>
    <t>PATURA ANTIFOC 200X200 CM</t>
  </si>
  <si>
    <t>ALCOOL SANITAR 1/2</t>
  </si>
  <si>
    <t>MASCA OXIGEN CU CONCENTRATIE INALTA DE O</t>
  </si>
  <si>
    <t>LAME BISTURIU NR.22</t>
  </si>
  <si>
    <t>CIRCUIT RESPIRAIE AUTOCLAVABILDIN SILICON 150 CM</t>
  </si>
  <si>
    <t>CIRCUIT RESPIRATIE AUTOCLAVABIL DIN SILICON 110 CM</t>
  </si>
  <si>
    <t>MANSETA SET PERFUZIE SUB PRESIUNE 500 ML/1000ML</t>
  </si>
  <si>
    <t>MANUSI CHIRURGICALE NR. 6.5</t>
  </si>
  <si>
    <t>MANUSI CHIRURGICALE NR. 7</t>
  </si>
  <si>
    <t>MANUSI CHIRURGICALE NR. 7.5</t>
  </si>
  <si>
    <t>MANUSI CHIRURGICALE NR. 8</t>
  </si>
  <si>
    <t>MANUSI CHIRURGICALE NR. 8.5</t>
  </si>
  <si>
    <t>MASCA DIN SILICON AUTOCLAVABILA PT. RESUSCITARE</t>
  </si>
  <si>
    <t>PANSAMENT CU ALGINAT DE CALCIU 10/10</t>
  </si>
  <si>
    <t>PANSAMENT CU ALGINAT DE CALCIU 10/20</t>
  </si>
  <si>
    <t>PANSAMENT DIN SPUMA POLIURETANICA</t>
  </si>
  <si>
    <t>PANSAMENT HIDRO 10/15</t>
  </si>
  <si>
    <t>PANSAMENT HIDROCOLOID 10*10</t>
  </si>
  <si>
    <t>SET REANIMARE RESUSCITARE AUTOCLAVABIL</t>
  </si>
  <si>
    <t>SISTEM ASPIRATIE IN CIRCUIT INCHIS CU VALVE CH12</t>
  </si>
  <si>
    <t>SISTEM STOPCOCK PT. TERAPIA PERFUZIEI/RAMPA CU 5 ROBINETI SI TUB PRELUNGITOR DE 150 CM</t>
  </si>
  <si>
    <t>TRUSA MICROCHIRURGIE STERILA</t>
  </si>
  <si>
    <t>BONETE UNICA FOLOSINTA</t>
  </si>
  <si>
    <t>BOTOSI UNICA FOLOSINTA</t>
  </si>
  <si>
    <t>COMBINEZON</t>
  </si>
  <si>
    <t>ELECTROZI MONOUZ EKG</t>
  </si>
  <si>
    <t>HALAT CHIRURGICAL STERIL RANFORSAT</t>
  </si>
  <si>
    <t>HALATE EXAMINARE</t>
  </si>
  <si>
    <t>MANUSI CHIRURGICALE</t>
  </si>
  <si>
    <t>MANUSI CHIRURGICALE NR 8</t>
  </si>
  <si>
    <t>MANUSI CHIRURGICALE NR.6.5</t>
  </si>
  <si>
    <t>MANUSI CHIRURGICALE NR.7</t>
  </si>
  <si>
    <t>MANUSI CHIRURGICALE NR7.5</t>
  </si>
  <si>
    <t>MASCA ANESTEZIE ADULTI L</t>
  </si>
  <si>
    <t>MASCA ANESTEZIE ADULTI M</t>
  </si>
  <si>
    <t>MASTI UNICA FOLOSINTA CU LEGATURI/ELASTIC</t>
  </si>
  <si>
    <t>OCHELARI DE PROTECTIE</t>
  </si>
  <si>
    <t>PANSAMENT HIDROCOLOID 10/10</t>
  </si>
  <si>
    <t>PANSAMENT HIDROCOLOID 15/15</t>
  </si>
  <si>
    <t>PIPE GUEDEL NR 3</t>
  </si>
  <si>
    <t>PUNGA URINARA CU SUPAPA DE EVACUARE</t>
  </si>
  <si>
    <t>ROBINET 3 CAI</t>
  </si>
  <si>
    <t>SEMIMASCA FFP2 CU SUPAPA SPIROTEK</t>
  </si>
  <si>
    <t>SET REANIMARE/RESUSCITARE</t>
  </si>
  <si>
    <t>TUBURI EPPENDORF 1,5ML CU CAPAC</t>
  </si>
  <si>
    <t>MANSETA SET PERFUZIE SUB PRESIUNE 500ML/1000ML</t>
  </si>
  <si>
    <t>SET CIRCUIT ANESTEZIE</t>
  </si>
  <si>
    <t>SISTEM ASPIRATIE IN CIRCUIT INCHIS CU VALVE CH 12</t>
  </si>
  <si>
    <t>SISTEM ASPIRATIE IN CIRCUIT INCHIS CU VALVE CH 14</t>
  </si>
  <si>
    <t>AC EMG LUNG 37MMX0.46MM-1 CUT=25 BUC</t>
  </si>
  <si>
    <t>CATETER VENOS CU 2 LUMENI</t>
  </si>
  <si>
    <t>CATETER VENOS CU 3 LUMENI</t>
  </si>
  <si>
    <t>CATETER VASE MARI 1 LUMEN</t>
  </si>
  <si>
    <t>CATETER VENOS 2 LUMENI</t>
  </si>
  <si>
    <t>CATETER VENOS CENTRAL 3 LUMENI</t>
  </si>
  <si>
    <t>CLEME FIXARE CRANIOFIX 11MM</t>
  </si>
  <si>
    <t>CLEME FIXARE CRANIOFIX 16MM</t>
  </si>
  <si>
    <t>CLIP ANEVRISM DREPT 7MM 740K</t>
  </si>
  <si>
    <t>CLIP ANEVRISM USOR CURB 6.5MM 742K</t>
  </si>
  <si>
    <t>CLIP FE 624K 10MM</t>
  </si>
  <si>
    <t>CLIP FE 700K 3MM</t>
  </si>
  <si>
    <t>CLIP FE 722K 6,6MM</t>
  </si>
  <si>
    <t>CLIP FE 723K 6,6MM</t>
  </si>
  <si>
    <t>CLIP FE 751K 9MM</t>
  </si>
  <si>
    <t>CLIP FE610K 9MM</t>
  </si>
  <si>
    <t>CLIP FE614K 7,5MM</t>
  </si>
  <si>
    <t>CLIP YASARGI FE 654</t>
  </si>
  <si>
    <t>CLIP YASARGIL 11,4MM FE761K</t>
  </si>
  <si>
    <t>CLIP YASARGIL 11MM  FE760K</t>
  </si>
  <si>
    <t>CLIP YASARGIL 6.4MM FE754K</t>
  </si>
  <si>
    <t>CLIP YASARGIL 6MM FE823K</t>
  </si>
  <si>
    <t>CLIP YASARGIL 7,8MM FE 773K</t>
  </si>
  <si>
    <t>CLIP YASARGIL 8,4MM FE 824K</t>
  </si>
  <si>
    <t>CLIP YASARGIL FE 664 10 MM</t>
  </si>
  <si>
    <t>CLIP YASARGIL FE 711K 4MM</t>
  </si>
  <si>
    <t>CLIP YASARGIL FE 716 5MM</t>
  </si>
  <si>
    <t>CLIP YASARGIL FE 746 7MM</t>
  </si>
  <si>
    <t>CLIP YASARGIL FE 782 13,7MM</t>
  </si>
  <si>
    <t>CLIP YASARGIL FE747 8.6MM</t>
  </si>
  <si>
    <t>CLIP YASARGIL PERM.10.2MM FE762K</t>
  </si>
  <si>
    <t>CLIP YASARGIL PERM.4MM FE694K</t>
  </si>
  <si>
    <t>CLIP YASARGIL PERM.5.2MM FE726K</t>
  </si>
  <si>
    <t>CLIP YASARGIL PERM.5.4MM FE744K</t>
  </si>
  <si>
    <t>CLIP YASARGIL PERM.5MM FE690K</t>
  </si>
  <si>
    <t>CLIP YASARGIL PERM.5MM FE710K</t>
  </si>
  <si>
    <t>CLIP YASARGIL PERM.6.3MM FE717K</t>
  </si>
  <si>
    <t>CLIP YASARGIL PERM.7MM FE806K</t>
  </si>
  <si>
    <t>CLIP YASARGIL PERM.8,3MM FE752K</t>
  </si>
  <si>
    <t>CLIP YASARGIL PERM.8MM FE764K</t>
  </si>
  <si>
    <t>CLIP YASARGIL PERM.9MM FE750K</t>
  </si>
  <si>
    <t>CLIPURI AESCULAP PERMANENTE FE 716K</t>
  </si>
  <si>
    <t>COMBITRANS ARTERIAL MONITORING SET COMBITRANS</t>
  </si>
  <si>
    <t>CRANIOFIX 2 TITANIUM CLAMP 11MM</t>
  </si>
  <si>
    <t>CRANIOFIX 2 TITANIUM CLAMP 16 MM</t>
  </si>
  <si>
    <t>SORTURI UF</t>
  </si>
  <si>
    <t>ROLE CEARCEAF 2 STRAT HARTIE</t>
  </si>
  <si>
    <t>CENTURA IMOBILIZARE GLEZNA</t>
  </si>
  <si>
    <t>CENTURA IMOBILIZARE INCHEIETURA</t>
  </si>
  <si>
    <t>ALCOOL ETILIC RAF 96 GRADE</t>
  </si>
  <si>
    <t>CEARA HEMOSTATICA</t>
  </si>
  <si>
    <t>FIR 1</t>
  </si>
  <si>
    <t>FIR 2</t>
  </si>
  <si>
    <t>FIR 2.0</t>
  </si>
  <si>
    <t>BOTOSEI TIP CIZMA UF</t>
  </si>
  <si>
    <t>MASCA DE PROTECTIE FACIALA FFP2</t>
  </si>
  <si>
    <t>APASATOARE LIMBA</t>
  </si>
  <si>
    <t>BRATARI IDENTIFICARE</t>
  </si>
  <si>
    <t>CEARA PT. OASE</t>
  </si>
  <si>
    <t>LENJERIE DE PAT 1 PERS 3 PIESE</t>
  </si>
  <si>
    <t>CALCE SODATA</t>
  </si>
  <si>
    <t>KIT CATETER TEMPORAR DOLPHIN PT  HEMOFILTARE</t>
  </si>
  <si>
    <t>KIT HEMOFILTRARE COMPATIBIL PRISMAFLEX  ST150</t>
  </si>
  <si>
    <t>KIT HEMOFILTRARE STARI SEPTICE OXIRIS</t>
  </si>
  <si>
    <t>PUNGA DE FILTRAT PT TERAPII DE SUPLEERE RENALA</t>
  </si>
  <si>
    <t>SOLUTIE DIALIZA PE BAZA DE BICARBONAT DIALISAN 25 CUT</t>
  </si>
  <si>
    <t>SOLUTIE DIALIZA PE BAZA DE BICARBONAT DIALISAN 75 CUT</t>
  </si>
  <si>
    <t>MASCA DE PROTECTIE TIP FFP3</t>
  </si>
  <si>
    <t>HALATE VIZITATORI</t>
  </si>
  <si>
    <t>CELULA PRESIUNE COMPATIBILA CABLU</t>
  </si>
  <si>
    <t>MASCA CU 3 PLIURI DIN BBC</t>
  </si>
  <si>
    <t>UNICIRCUIT ANESTEZIE CU MEMBRANA PERMEABILA LIMB-O PT. ADULTI</t>
  </si>
  <si>
    <t>UNICIRCUIT VENTILATIE CU MEMBRANA PERM LIMB O</t>
  </si>
  <si>
    <t>SONDE ASPIRATIE CH 14</t>
  </si>
  <si>
    <t>SONDE TIEMANN CURBAT CH 10</t>
  </si>
  <si>
    <t>SONDE TIEMANN CURBAT CH 12</t>
  </si>
  <si>
    <t>CANULA NAZALA DE OXIGEN</t>
  </si>
  <si>
    <t>MASCA O2 TIP VENTURI CU NEBULIZATOR</t>
  </si>
  <si>
    <t>MASCA OXIGEN</t>
  </si>
  <si>
    <t>SONDE ENDOTRAHEALE 7,5 MM</t>
  </si>
  <si>
    <t>SONDE ENDOTRAHEALE 7MM</t>
  </si>
  <si>
    <t>SONDE ENDOTRAHEALE 8 MM</t>
  </si>
  <si>
    <t>SONDE ENDOTRAHEALE 8,5 MM</t>
  </si>
  <si>
    <t>SONDE FOLEY CH  12</t>
  </si>
  <si>
    <t>SONDE FOLEY CH 14</t>
  </si>
  <si>
    <t>SONDE FOLEY CH 16</t>
  </si>
  <si>
    <t>SONDE FOLEY CH 18</t>
  </si>
  <si>
    <t>SONDE GASTRICE CH 16</t>
  </si>
  <si>
    <t>SONDE GASTRICE CH 18</t>
  </si>
  <si>
    <t>SONDE TIEMAN CH 10</t>
  </si>
  <si>
    <t>SONDE TIEMAN CH 12</t>
  </si>
  <si>
    <t>TRUSA MINITRAHEOSTOMIE</t>
  </si>
  <si>
    <t>FILME KODAK DVB 35X43</t>
  </si>
  <si>
    <t>COMBINEZON COMPLET INCLUSIV GLUGA SI PROT.INCALTAMINTE</t>
  </si>
  <si>
    <t>VIZIERE DE PROTECTIE</t>
  </si>
  <si>
    <t>MASTI PROTECTIE KN95 - FFP2</t>
  </si>
  <si>
    <t>KIT IGIENA ORALA PACIENT IMOBILIZAT</t>
  </si>
  <si>
    <t>MANUSI CHIRURGICALE TRILAMINATE NR.7,5</t>
  </si>
  <si>
    <t>MANUSI EXAMINARE</t>
  </si>
  <si>
    <t>MASCA DE PROTECTIE TIP FF3</t>
  </si>
  <si>
    <t>MINISPIKE</t>
  </si>
  <si>
    <t>SET PROTECTIE COVID ( COMBINEZON + BOTOSI TIP CIZMA ) BUC</t>
  </si>
  <si>
    <t>BANDA ADEZIVA NETESUT 5CMX10M</t>
  </si>
  <si>
    <t>CAGULA PROTECTIE IMPERMEABILA</t>
  </si>
  <si>
    <t>CASCA PT IGIENIZARE CAPILARA PACIENT CRITIC ATI</t>
  </si>
  <si>
    <t>CLISMALX X 133ML</t>
  </si>
  <si>
    <t>CLISMASAC 5% GLICERINAX2000ML</t>
  </si>
  <si>
    <t>COMBINEZON CU GLUGA IMPERMEABIL REUTILIZABIL</t>
  </si>
  <si>
    <t>MICROCLISMA ADULTI</t>
  </si>
  <si>
    <t>OCHELARI ARMAMAX</t>
  </si>
  <si>
    <t>PLASTURE MATERIAL NETESUT 5 CM</t>
  </si>
  <si>
    <t>SET CLISMA</t>
  </si>
  <si>
    <t>SET PROTECTIE COVID(COMBINEZON +BOTOSI TIP CIZMA)</t>
  </si>
  <si>
    <t>TAVITA RENALA</t>
  </si>
  <si>
    <t>MANUSI CHIRURGICALE ANSELL 7,5</t>
  </si>
  <si>
    <t>MANUSI CHIRURGICALE TRILAMINATE NR. 7,5</t>
  </si>
  <si>
    <t>ACE IME DC BASIC 100BUC/CUT</t>
  </si>
  <si>
    <t>TESTE GLICEMIE IDIA</t>
  </si>
  <si>
    <t>CATETER ARTERIAL PT. ARTERA RADIALA</t>
  </si>
  <si>
    <t>CATETER ARTERIAL PT ARTERA RADIALA</t>
  </si>
  <si>
    <t>ACE CHIRURGICALE G 7F</t>
  </si>
  <si>
    <t>ACE CHIRURGICALE G10</t>
  </si>
  <si>
    <t>ACE CHIRURGICALE G8</t>
  </si>
  <si>
    <t>ACE CHIRURGICALE G9F</t>
  </si>
  <si>
    <t>ACE CHIRURGICALE INOX G 11</t>
  </si>
  <si>
    <t>ACE CHIRURGICALE PB 5194/5</t>
  </si>
  <si>
    <t>ACE CHIRURGICALE PB 5194/6</t>
  </si>
  <si>
    <t>FIR TAIETOR GIGLI</t>
  </si>
  <si>
    <t>AGRAFE MICHEL 20X3MM</t>
  </si>
  <si>
    <t>AGRAFE MICHELL 18*3MM</t>
  </si>
  <si>
    <t>LEUCOPLAST</t>
  </si>
  <si>
    <t>CANULE DE ASPIRATIE</t>
  </si>
  <si>
    <t>HEMOSTATIC RESORBABIL 5X35</t>
  </si>
  <si>
    <t>HEMOSTATIC RESORBABIL CELULOZA OXIDATA R</t>
  </si>
  <si>
    <t>REZERVOR VACUM 660ML</t>
  </si>
  <si>
    <t>TUB DREN RADIOPAC</t>
  </si>
  <si>
    <t>PROTECTIE CIZME PE-MUTEXIL,70Q</t>
  </si>
  <si>
    <t>CATETER SIMMONS 5F</t>
  </si>
  <si>
    <t>CATETER VERTEBRAL 5F</t>
  </si>
  <si>
    <t>GHID HIDRIFIL 0.035</t>
  </si>
  <si>
    <t>KIT INTRODUCATOR 5F</t>
  </si>
  <si>
    <t>ALCOOL ETILIC 96% BIDON 5L</t>
  </si>
  <si>
    <t>PLOSCA URINARA FEMEI</t>
  </si>
  <si>
    <t>URINARE BARBATI</t>
  </si>
  <si>
    <t>ACOPERITORI INCALTAMINTE</t>
  </si>
  <si>
    <t>BONETE UF</t>
  </si>
  <si>
    <t>MASTI UF</t>
  </si>
  <si>
    <t>PIJAMALE UF</t>
  </si>
  <si>
    <t>SERINGI 50 ML BD</t>
  </si>
  <si>
    <t>TUB PRELUNGITOR PERFUZIE</t>
  </si>
  <si>
    <t>ACE RECOLTAT G18</t>
  </si>
  <si>
    <t>ACOPERITORI INCALTAMINTE TIP CIZMA</t>
  </si>
  <si>
    <t>APARAT DE RAS GILLETE</t>
  </si>
  <si>
    <t>BRANULE CU VALVA G18</t>
  </si>
  <si>
    <t>BRANULE CU VALVA G20</t>
  </si>
  <si>
    <t>BRANULE CU VALVA G22</t>
  </si>
  <si>
    <t>BRANULE G16</t>
  </si>
  <si>
    <t>BRANULE G17</t>
  </si>
  <si>
    <t>BRANULE INTRAVENOASE G 22</t>
  </si>
  <si>
    <t>CREMA DE RAS D AMARIS</t>
  </si>
  <si>
    <t>HALAT IMPERMEABIL UNICA FOLOSINTA</t>
  </si>
  <si>
    <t>LUFE</t>
  </si>
  <si>
    <t>PUNGA URINARA CU VALVA ANTIREFLUX</t>
  </si>
  <si>
    <t>SERINGA 100 ML CU AC GUYON</t>
  </si>
  <si>
    <t>SERINGI 10 ML</t>
  </si>
  <si>
    <t>SERINGI 2 ML</t>
  </si>
  <si>
    <t>SERINGI 20ML CU AC</t>
  </si>
  <si>
    <t>SERINGI 5 ML</t>
  </si>
  <si>
    <t>SERINGI 50ML BD</t>
  </si>
  <si>
    <t>SERINGI INSULINA 40U</t>
  </si>
  <si>
    <t>TRUSA PERFUZIE SOL MEDICAMENTOASE CU AC PLASTIC</t>
  </si>
  <si>
    <t>TRUSA TRANSFUZIE SANGE CU AC PLASTIC REZINSTENTA LA PRESIUNE</t>
  </si>
  <si>
    <t>SERINGA 50ML</t>
  </si>
  <si>
    <t>SORTURI PROTECTIE UNICA FOLOSINTA</t>
  </si>
  <si>
    <t>TUBURI PRELUNGITOARE INJECTOMATE</t>
  </si>
  <si>
    <t>Minispike</t>
  </si>
  <si>
    <t>33198000-4 - Articole din hartie pentru spitale (Rev.2)</t>
  </si>
  <si>
    <t>33141200-2 - Catetere (Rev.2)</t>
  </si>
  <si>
    <t>33171300-2 - Kituri sau truse peridurale (Rev.2)</t>
  </si>
  <si>
    <t>33181520-3 - Consumabile pentru dializa renala (Rev.2)</t>
  </si>
  <si>
    <t xml:space="preserve"> 33171210-4 - Masca de reanimare (Rev.2)</t>
  </si>
  <si>
    <t>33171000-9 - Instrumente pentru anestezie si pentru reanimare (Rev.2)</t>
  </si>
  <si>
    <t>SISTEM ASPIRATIE IN CIRCUIT INCHIS CU VALVE</t>
  </si>
  <si>
    <t>SPOTCHEM ALP</t>
  </si>
  <si>
    <t>SPOTCHEM BILIRUBINA TOTALA</t>
  </si>
  <si>
    <t>SPOTCHEM GGT</t>
  </si>
  <si>
    <t>SPOTCHEM GOT/AST</t>
  </si>
  <si>
    <t>SPOTCHEM GPT/ALT</t>
  </si>
  <si>
    <t>SPOTCHEM LIVER 1</t>
  </si>
  <si>
    <t>SPOTCHEM VARFURI ALBASTRE PENTRU PIPETARE</t>
  </si>
  <si>
    <t>TESTE COMPATIBILE CU ANALIZORUL FA 160-D-DIMER</t>
  </si>
  <si>
    <t>TESTE COMPATIBILE CU ANALIZORUL FA 160-PROCALCITONINA</t>
  </si>
  <si>
    <t>TESTE COMPATIBILE CU ANALIZORUL FA 160-TROPONINA</t>
  </si>
  <si>
    <t>TESTE COMPATIBILE CU ANALIZORUL FA 160-NT-PROBNP</t>
  </si>
  <si>
    <t>APTT</t>
  </si>
  <si>
    <t>BUN AZOT UREIC SPOTCHEM EZ</t>
  </si>
  <si>
    <t>CRE CREATININA SPOTCHEM EZ</t>
  </si>
  <si>
    <t>CUVETE PT CENTRIFUGA INTERNA SPOTCHEM EZ</t>
  </si>
  <si>
    <t>PT/INR</t>
  </si>
  <si>
    <t>24455000-8 - Dezinfectanti (Rev.2); 33631600-8 Antiseptice si dezinfectante (Rev.2)</t>
  </si>
  <si>
    <t xml:space="preserve">Servicii de monitorizare dozimetrică </t>
  </si>
  <si>
    <t>MASINA SIGILAT PUNGI DE STERILIZARE</t>
  </si>
  <si>
    <t>IMPRIMANTA PHASER 3020</t>
  </si>
  <si>
    <t>STAMPILA</t>
  </si>
  <si>
    <t>LAMPA LIPIT PIEZO+4 CARTUSE GAZ KEMPER</t>
  </si>
  <si>
    <t>CARUCIOR INSTRUMENTAR INOX 3 POLITE</t>
  </si>
  <si>
    <t>CASOLETA</t>
  </si>
  <si>
    <t>CIZME DE PROTECTIE</t>
  </si>
  <si>
    <t>DULAP 2 COMPARTIMENTE SI 3/4 POLITE 600X500X2550MM</t>
  </si>
  <si>
    <t>DULAP 2 COMPARTIMENTE,3/4 POLITE 900X600X2200MM</t>
  </si>
  <si>
    <t>DULAP 4 COMPARTIMENTE,2 POLITE</t>
  </si>
  <si>
    <t>DULAP 4 COMPARTIMENTE,3/4 POLITE 600X500X2550MM</t>
  </si>
  <si>
    <t>DULAP 4 COMPARTIMENTE,3/4 POLITE 800X700X2550MM</t>
  </si>
  <si>
    <t>DULAP 6 COMPARTIMENTE,5 POLITE</t>
  </si>
  <si>
    <t>LARINGOSCOP</t>
  </si>
  <si>
    <t>NOPTIERA</t>
  </si>
  <si>
    <t>PARAVAN 3 ELEMENTI</t>
  </si>
  <si>
    <t>PARAVAN 5 ELEMENTI</t>
  </si>
  <si>
    <t>PARAVAN MOBIL CU 5 SECTIUNI</t>
  </si>
  <si>
    <t>PERNA</t>
  </si>
  <si>
    <t>PULSOXIMETRU</t>
  </si>
  <si>
    <t>SALTEA ANTIESCARE</t>
  </si>
  <si>
    <t>STATIV PERFUZIE</t>
  </si>
  <si>
    <t>TENSIOMETRU ELECTRONIC</t>
  </si>
  <si>
    <t>TERMOMETRE NON CONTACT CU INFRAROSU</t>
  </si>
  <si>
    <t>IMPRIMANTA HP LASER JET PRO 400 M 402</t>
  </si>
  <si>
    <t>IMPRIMANTA HP LASER JET PRO M 428 DW</t>
  </si>
  <si>
    <t>IMPRIMANTA MULTIFUNCTIONALA BROTHER MFC L5500DN MONOCROM</t>
  </si>
  <si>
    <t>MONITOR LED GAMING 22MK400H</t>
  </si>
  <si>
    <t>SISTEM OFFICE AMD RYZEN 32200G</t>
  </si>
  <si>
    <t>VIZIERA DE PROTECTIE</t>
  </si>
  <si>
    <t>LAMPA UVC CU 72W PHILIPS(CU VIZIERE,MANUSI)</t>
  </si>
  <si>
    <t>VIZIERA DE PROTECTIE PT FATA PLEXIGLAS</t>
  </si>
  <si>
    <t>IMPRIMANTA LASER HP M203</t>
  </si>
  <si>
    <t>IMPRIMANTA LASER MULTIFUNCTIONAL CANOA MF 443DW</t>
  </si>
  <si>
    <t>IMPRIMANTA MULTIFUNCTIONAL LASER HP M227FDW</t>
  </si>
  <si>
    <t>MONITOR LED MVA</t>
  </si>
  <si>
    <t>CALORIFER ELECTRIC 13 ELEMENTI</t>
  </si>
  <si>
    <t>CEARCEAF PAT</t>
  </si>
  <si>
    <t>CEARCEAF PLIC</t>
  </si>
  <si>
    <t>FETE PERNA</t>
  </si>
  <si>
    <t>HALATE OPERATIE CU TERCOT</t>
  </si>
  <si>
    <t>PIJAMALE BARBATI B+P</t>
  </si>
  <si>
    <t>LAMPA BACTERICIDA/VIRUCIDA UVC FIVE SMART</t>
  </si>
  <si>
    <t>CITITOR DE CARDURI DE SANATATE OMNIKEY 3821</t>
  </si>
  <si>
    <t>APARAT AER CONDITIONAT</t>
  </si>
  <si>
    <t>GLUCOMETRU IME DC  IDIA</t>
  </si>
  <si>
    <t>CONTAINER STERILIZARE</t>
  </si>
  <si>
    <t>FRIGIDER CU 2 USI 212L</t>
  </si>
  <si>
    <t>TELEFON</t>
  </si>
  <si>
    <t>COS GUNOI STRADAL</t>
  </si>
  <si>
    <t>RAFTURI METALICE</t>
  </si>
  <si>
    <t>CASTI ANTIFONICE CU VIZOR DIN POLICARBONAT</t>
  </si>
  <si>
    <t>SCAUNE</t>
  </si>
  <si>
    <t>SISTEM DESKTOP I5 PROCESOR INTEL COREI5-9400F COFFEE LAKE 2,9GHZ</t>
  </si>
  <si>
    <t>BOLURI</t>
  </si>
  <si>
    <t>CARUCIOR BUTELIE DE GAZ 10-15 L</t>
  </si>
  <si>
    <t>COS GUNOI CU PEDALA</t>
  </si>
  <si>
    <t>CUTIE PVC DEPOZITARE 330*160*160 MM</t>
  </si>
  <si>
    <t>CUTIE PVC DEPOZITARE 400*180*200</t>
  </si>
  <si>
    <t>CUTIE PVC DEPOZITARE 400*280*250</t>
  </si>
  <si>
    <t>CUTIE PVC DEPOZITARE 430*230*280</t>
  </si>
  <si>
    <t>CUTIE PVC DEPOZITARE 500*400*200</t>
  </si>
  <si>
    <t>CUTIE TRANSPORT 8L</t>
  </si>
  <si>
    <t>CUTIE TRANSPORT L25</t>
  </si>
  <si>
    <t>FARFURII</t>
  </si>
  <si>
    <t>GALEATA CU STORCATOR</t>
  </si>
  <si>
    <t>SUPORT SAC MENAJER</t>
  </si>
  <si>
    <t>TERMOMETRE FRIGIDER</t>
  </si>
  <si>
    <t>TERMOMETRU CAMERA</t>
  </si>
  <si>
    <t>VANA DEZINFECTANT 30 L</t>
  </si>
  <si>
    <t>VANA DEZINFECTANT 5L</t>
  </si>
  <si>
    <t>VANA DEZINFECTIE 10 L</t>
  </si>
  <si>
    <t>39717200-3 - Aparate de aer conditionat (Rev.2)</t>
  </si>
  <si>
    <t>30192153-8 Stampile cu text (Rev.2)</t>
  </si>
  <si>
    <t>34911100-7 - Carucioare (Rev.2)</t>
  </si>
  <si>
    <t>33190000-8 - Diverse aparate si produse medicale (Rev.2)</t>
  </si>
  <si>
    <t>39143112-4 - Saltele (Rev.2)</t>
  </si>
  <si>
    <t>33123100-9 - Tensiometru (Rev.2)</t>
  </si>
  <si>
    <t>32323000-3 - Monitoare video (Rev.2)</t>
  </si>
  <si>
    <t>30141200-1 - Calculatoare de birou (Rev.2)</t>
  </si>
  <si>
    <t>18443500-1 - Viziere (Rev.2)</t>
  </si>
  <si>
    <t>30233300-4 - Cititoare de carduri inteligente (Rev.2)</t>
  </si>
  <si>
    <t>38434520-7 Analizoare de sange (Rev.2)</t>
  </si>
  <si>
    <t>39711130-9 - Frigidere (Rev.2)</t>
  </si>
  <si>
    <t>32550000-3 Echipament telefonic (Rev.2)</t>
  </si>
  <si>
    <t>39152000-2 - Rafturi mobile (Rev.2)</t>
  </si>
  <si>
    <t>32342100-3 Casti (Rev.2)</t>
  </si>
  <si>
    <t>39224330-0 Galeti (Rev.2)</t>
  </si>
  <si>
    <t>39224340-3 Pubele (Rev.2)</t>
  </si>
  <si>
    <t>Servicii de analiza sau consultanta tehnica RSTVI</t>
  </si>
  <si>
    <t>71621000-7 - Servicii de analiza sau consultanta tehnica (Rev.2)</t>
  </si>
  <si>
    <t>Servicii mentenanta echipamente securitate si CATV</t>
  </si>
  <si>
    <t>Servicii de intretinere a retelei telefonice centrala Panasonic TDA 200</t>
  </si>
  <si>
    <t>50334110-9 - Servicii de intretinere a retelei telefonice (Rev.2)</t>
  </si>
  <si>
    <t>Servicii de intretinere/mentenanta CTA , CILLER, Grupuri refigerare</t>
  </si>
  <si>
    <t>50730000-1 - Servicii de reparare si de intretinere a grupurilor de refrigerare (Rev.2); 50430000-8 - Servicii de reparare si de intretinere a echipamentului de precizie (Rev.2)</t>
  </si>
  <si>
    <t>35111000-5 - Echipament de stingere a incendiilor (Rev.2)</t>
  </si>
  <si>
    <t>APARAT DE LIPIT LM 2000 INKL BUTELIE DE GAZ</t>
  </si>
  <si>
    <t>APARAT TELEFONIC KX-TS500 PANASONIC</t>
  </si>
  <si>
    <t>BOL CU MANER</t>
  </si>
  <si>
    <t>CALORIFER ELECTRIC ZASSZR 13 ELEMENTI</t>
  </si>
  <si>
    <t>CARUCIOR BUTELIE DE GAZ 10-15L</t>
  </si>
  <si>
    <t>CASOLETE</t>
  </si>
  <si>
    <t>CASTI ANTIFONICE CU VIZOR DIN POLICRBONAT</t>
  </si>
  <si>
    <t>CITITOR DE CARDURI DE SANATATE CU TASTATURA SI DISPLAY OMNIKEY 3821</t>
  </si>
  <si>
    <t>COS COLECTOR DE DESEURI CU PEDALA 50L</t>
  </si>
  <si>
    <t>COS GUNOI PEDALA</t>
  </si>
  <si>
    <t>CUTIE L25 TANSPORT</t>
  </si>
  <si>
    <t>CUTIE PVC DEPOZITARE 500*450*200</t>
  </si>
  <si>
    <t>CUTII  P0VC DEPOZITARE 400*180*200</t>
  </si>
  <si>
    <t>CUTII PVC DEPOZITARE  430*230*280</t>
  </si>
  <si>
    <t>CUTII PVC DEPOZITARE 330*160*160MM</t>
  </si>
  <si>
    <t>CUTII PVC DEPOZITARE 400*280*250</t>
  </si>
  <si>
    <t>CUTII PVC DEPOZITARE 500*400*200</t>
  </si>
  <si>
    <t>CUTII TRANSPORT 8L</t>
  </si>
  <si>
    <t>DULAP 2 COMPARTIMENTE 3/4 POLITE 900*600*2200MM</t>
  </si>
  <si>
    <t>DULAP 2 COMPARTIMENTE 3POLITE 500*550*550*2200/2300</t>
  </si>
  <si>
    <t>DULAP 2 COMPARTIMENTE SI 3/4 POLITE 600*500*2550MM</t>
  </si>
  <si>
    <t>DULAP 3 COMPARTIMENTE 3POLITE 600*500*2400</t>
  </si>
  <si>
    <t>DULAP 4 COMPARTIMENTE 2 POLITE</t>
  </si>
  <si>
    <t>DULAP 4 COMPARTIMENTE 3 POLITE 1000*550*2200/2300</t>
  </si>
  <si>
    <t>DULAP 4 COMPARTIMENTE 3/4 800*700*2550MM</t>
  </si>
  <si>
    <t>DULAP 4 COMPARTIMENTE 3/4 POLITE 600*500*2550MM</t>
  </si>
  <si>
    <t>DULAP 4 COMPARTIMENTE 450*500*2100</t>
  </si>
  <si>
    <t>DULAP 6 COMPARTIMENTE 3POLITE  900*500*2400</t>
  </si>
  <si>
    <t>DULAP 6 COMPARTIMENTE 5 POLITE</t>
  </si>
  <si>
    <t>DULAP 6COMPARTIMENTE 1150*450*900</t>
  </si>
  <si>
    <t>DULAP 8 COMPARTIMENTE CU SERTARE 1150*500*900</t>
  </si>
  <si>
    <t>DULAP 8COMPARTIMENTE 900*500*2100</t>
  </si>
  <si>
    <t>DULAP 9 COMPARTIMENTE 1650*-400*2100/800</t>
  </si>
  <si>
    <t>FIVE SMART UVC BACTERICIDE.VIRUCIDE LAMP</t>
  </si>
  <si>
    <t>FRIGIDER 115L</t>
  </si>
  <si>
    <t>FRIGIDER CU 2USI 212L</t>
  </si>
  <si>
    <t>GLUCOMETRU IME DC IDIA</t>
  </si>
  <si>
    <t>IMPRIMANTA 3020VBI PHASER 3020 PRINTER</t>
  </si>
  <si>
    <t>IMPRIMANTA LASER</t>
  </si>
  <si>
    <t>LAMA LARIGOSCOP</t>
  </si>
  <si>
    <t>LAMPA BACTERICIDA/VIRUCIDA UVC FIFE SMART</t>
  </si>
  <si>
    <t>LAMPA LIPIT PIEZO*4 CARTUSE GAZ</t>
  </si>
  <si>
    <t>LAMPA UVC PHILIPS PL-L( CU VIZIERE 2 BUC, MANUSI PVC 4 BUC)</t>
  </si>
  <si>
    <t>MASCA PT TERAPIE CPAP /NIV FULL FACE AUTOCLAVABILA</t>
  </si>
  <si>
    <t>MASINA  SIGILAT PUNGI STERILIZARE</t>
  </si>
  <si>
    <t>MONITOARE LED PHILIPS 24 DISPLAYPORT DVI-D USB 2.0 ALB</t>
  </si>
  <si>
    <t>MONITORLED MVA AOC</t>
  </si>
  <si>
    <t>MULTIFUNCTIONAL LASER HP LASERJET PRO MFP M227FDW</t>
  </si>
  <si>
    <t>MULTIFUNCTIONAL LASER MONOCROM CANON I SENSYS NMF443DW</t>
  </si>
  <si>
    <t>MULTIFUNCTIONAL LASER MONOCROM XEROX WORKCENTRE 3215V,ADF WIRLEESS</t>
  </si>
  <si>
    <t>MULTIFUNCTIONALA BROTHER MFC-L5500DN MONOCROM</t>
  </si>
  <si>
    <t>NOPTIERE SPITAL</t>
  </si>
  <si>
    <t>PARAVAN MOBIL 5 SECTIUNI</t>
  </si>
  <si>
    <t>PICHET PSI (PANOU INCENDIU)</t>
  </si>
  <si>
    <t>PLITA ELECTRICA</t>
  </si>
  <si>
    <t>RAFTURI MET</t>
  </si>
  <si>
    <t>SCAUN RIO</t>
  </si>
  <si>
    <t>SISTEM DESTOP PROCESORINTEL CORE 5-9400 COFFE LAKE 2.9GH BX80684159400</t>
  </si>
  <si>
    <t>SISTEM OFFICE AMD RYZEN 3 2200G 3.5GHZ 8GB DDR4 1TB HDD*128GB SSD</t>
  </si>
  <si>
    <t>STINGATOR       P6</t>
  </si>
  <si>
    <t>SUPORT SAC MENAJER 120L</t>
  </si>
  <si>
    <t>TENSIOMERTU CU STETOSCOP</t>
  </si>
  <si>
    <t>TENSIOMETRU ELECTRONIC AUTOMAT</t>
  </si>
  <si>
    <t>TERMOMETRE CAMERA</t>
  </si>
  <si>
    <t>TERMOMETRU NON CONTACT</t>
  </si>
  <si>
    <t>TROLIU/ CARUCIOR</t>
  </si>
  <si>
    <t>TUSIERA</t>
  </si>
  <si>
    <t>VANA  DEZINFECTIE 30L CU ROBINET</t>
  </si>
  <si>
    <t>VANA DEZINFECTIE 10L CIU CAPAC ALB</t>
  </si>
  <si>
    <t>VANA DEZINFECTIE 5L</t>
  </si>
  <si>
    <t>VIZIERA DE PROTRECTIE</t>
  </si>
  <si>
    <t>VIZOR DE RADIOPROTECTIE BRV500</t>
  </si>
  <si>
    <t>35113420-9 - Imbracaminte de protectie impotriva agentilor nucleari si radiologici (Rev.2)</t>
  </si>
  <si>
    <t>30192111-2 Tusiere (Rev.2)</t>
  </si>
  <si>
    <t>38436310-6 - Plite electrice (Rev.2)</t>
  </si>
  <si>
    <t>33171210-4 - Masca de reanimare (Rev.2)</t>
  </si>
  <si>
    <t>TOTAL ART. 20.13 PREGATIRE PROFESIONALA CU TVA</t>
  </si>
  <si>
    <t>PREGATIRE PROFESIONALA</t>
  </si>
  <si>
    <t>Prestari servicii GDPR</t>
  </si>
  <si>
    <t>serv protectia mediului august,ctr.8440/2020</t>
  </si>
  <si>
    <t>APARATE AER CONDITIONAT</t>
  </si>
  <si>
    <t>STATIV PERFUZII DIN INOX</t>
  </si>
  <si>
    <t>CANAPELE</t>
  </si>
  <si>
    <t>(AZITROMICINA)AZITROX 500 mg X 3 compr.film.</t>
  </si>
  <si>
    <t>CARBAMAZEPINA - Carbepsil 200 mg</t>
  </si>
  <si>
    <t>ENTEROL® 250 capsule</t>
  </si>
  <si>
    <t>PROPOFOL 1% "Fresenius" 5x20ml</t>
  </si>
  <si>
    <t>HEPARIN-BELMED 5000 UI/ml;cutie*5 flacoane</t>
  </si>
  <si>
    <t>SMECTA 3 G/PLIC PULB PT SUSP ORALA CT*18 PLICURI</t>
  </si>
  <si>
    <t>Metronidazol Arena 250 mg</t>
  </si>
  <si>
    <t>Paracetamol 500mg x 20cpr (ZENTIVA) / PARACETAMOLUM</t>
  </si>
  <si>
    <t>SOLUTIE DIALIZA PE BAZA DE BICARBONAT (DIALISAN)</t>
  </si>
  <si>
    <t>PUNGA DE FILTRAT PENTRU TERAPII DE SUPLEERE RENALA (EFFLUENT BAG)</t>
  </si>
  <si>
    <t>SULFADIAZINUM / Dermazin crema 1% x 50 g</t>
  </si>
  <si>
    <t>CEREBROLYSIN SOL.INJ./PERF. 215,2MG/ML FIOLA 10ML X 5 - HIDROLIZAT DE PROTEINA DIN CREIER DE PORC</t>
  </si>
  <si>
    <t>Azitromicina 500mg-cpr.film. x 3-Sandoz (Lek)</t>
  </si>
  <si>
    <t>GLICERINA BORAXATA BIOEEL 10%x20g</t>
  </si>
  <si>
    <t>Apa oxigenata 3%; IODINA 10% ; Rivanol 0,1%</t>
  </si>
  <si>
    <t>Azitromicina 500mg-cpr.film. x 3-Sandoz</t>
  </si>
  <si>
    <t>Set complet cabluri monitor pacient , SpO2 Drager</t>
  </si>
  <si>
    <t>METFORMINUM/Meguan (R) 500mg x 2blist. x 10cpr. film</t>
  </si>
  <si>
    <t>DAVIA 10MG X 30CP FILM ( DONEPEZILUM)</t>
  </si>
  <si>
    <t>TUADIN 10MG 3BL X 10CPR / DONEPEZILUM</t>
  </si>
  <si>
    <t>COMBINATII / Baneocin ung. x 20g / Zinc bacitracina/sulfat de neomicina</t>
  </si>
  <si>
    <t>RYTMONORM 70MG/20ML 5FI X 20ML (PROPAFENONUM)</t>
  </si>
  <si>
    <t>ENTEROL® 250 capsule Cutie x 1 flac. x 10 caps.</t>
  </si>
  <si>
    <t>ENTEROL® 250 X 10 CAPS.</t>
  </si>
  <si>
    <t>Apa oxigenata 3% * 1000ml; IODINA 10%</t>
  </si>
  <si>
    <t>DROPERIDOL AGUETTANT 2.5 mg/ml</t>
  </si>
  <si>
    <t>perhidrol sol 30% farma(apa oxigenata,peroxid de hidrogen)</t>
  </si>
  <si>
    <t>SOFT CARE MED H5 - GEL DEZINFECTANT PENTRU MAINI - FLACON 500 ML / AVIZ BIO</t>
  </si>
  <si>
    <t>MEGUAN 500 mg X 20 compr.film.</t>
  </si>
  <si>
    <t>CORNEREGEL (R) 5%, CUT x 1 TUB AL X 10 G GEL OFT. X APLICATOR (DEXPANTHENOLUM)</t>
  </si>
  <si>
    <t>STUGERON 25MG X 40CP TERAPIA (CINNARIZINUM)</t>
  </si>
  <si>
    <t>Nitronal 1mg/ml x 10ml, cutie x 10fiole</t>
  </si>
  <si>
    <t>HIDROLIZAT DE PROTEINA DIN CREIER DE PORCINA / CEREBROLYSIN(R) SOL.INJ./PERF. FIOLA 10ML X 5</t>
  </si>
  <si>
    <t>Calce sodata Drager, canistre 5 L</t>
  </si>
  <si>
    <t>ENTEROL 250 X 10 CAPS. 250mg BIOCODEX</t>
  </si>
  <si>
    <t>Bulardi - Saccharomyces boulardii 250mg</t>
  </si>
  <si>
    <t>Pantoprazol Sun 40mg pulb.pt.sol.inj. x 1 fl.</t>
  </si>
  <si>
    <t>PANTOPRAZOL SUN 40MG PULB SOL INJ X 1FL (PANTOPRAZOLUM)</t>
  </si>
  <si>
    <t>INSUMAN RAPID 100UI/ML 3ML*5CARTUSE - INSULINE UMANE</t>
  </si>
  <si>
    <t>CLONAZEPAMUM / Rivotril 0.5 mg x 50 compr.</t>
  </si>
  <si>
    <t>COLISTINA ANTIBIOTICE 1.000MUI*10 FL - COLISTINUM</t>
  </si>
  <si>
    <t>Ferinject 50mg/ml 1fl x 10ml sol.inj. / FERRI CARBOXYMALTOSUM</t>
  </si>
  <si>
    <t>ENTEROL 250MG X 10CPS BIOCODEX (SACCHAROMYCES BOULARDII)</t>
  </si>
  <si>
    <t>Apa oxigenata 3%;IODINA 10% ;Rivanol 0,1%</t>
  </si>
  <si>
    <t>FLUDROCORTISONUM / Astonin-H 0.1mg x 50 compr</t>
  </si>
  <si>
    <t>COLISTINA ANTIBIOTICE 1000000UI / COLISTINUM</t>
  </si>
  <si>
    <t>MINIRIN MELT 120mcg</t>
  </si>
  <si>
    <t>FENITOINA 100MG 2BL X 10CP GEDEON (PHENYTOINUM)</t>
  </si>
  <si>
    <t>Biodec R, decalcifiant puternic pt histologie, produs original</t>
  </si>
  <si>
    <t>CEFORT 1g -CEFTRIAXONUM / MEROPENEM ATB 1000MG -MEROPENEMUM</t>
  </si>
  <si>
    <t>CONTROLOC 40mg PULBERE PT SOLUTIE INJECTABILA (PANTOPRAZOLUM) NYCOMED- TAKEDA</t>
  </si>
  <si>
    <t>Cinarizin 25 mg x 60 cpr. (CINNARIZINUM)</t>
  </si>
  <si>
    <t>VANCOMICINA KABI 1000mg</t>
  </si>
  <si>
    <t>METFORMINUM</t>
  </si>
  <si>
    <t>33690000-3 - Diverse medicamente (Rev.2)</t>
  </si>
  <si>
    <t>33661300-4 - Antiepileptice (Rev.2)</t>
  </si>
  <si>
    <t>33600000-6 - Produse farmaceutice (Rev.2)</t>
  </si>
  <si>
    <t>33692600-3 - Preparate galenice (Rev.2)</t>
  </si>
  <si>
    <t>33612000-3 - Medicamente impotriva tulburarilor gastrointestinale functionale (Rev.2)</t>
  </si>
  <si>
    <t>33692500-2 - Solutii injectabile (Rev.2)</t>
  </si>
  <si>
    <t>33620000-2 - Medicamente pentru sange, pentru organele hematopoietice si pentru sistemul cardiovascular (Rev.2)</t>
  </si>
  <si>
    <t>33691100-1 - Antiprotozoare (Rev.2)</t>
  </si>
  <si>
    <t>33661200-3 - Analgezice (Rev.2)</t>
  </si>
  <si>
    <t>33631000-2 - Medicamente utilizate in dermatologie (Rev.2)</t>
  </si>
  <si>
    <t>33661000-1 - Medicamente pentru sistemul nervos (Rev.2)</t>
  </si>
  <si>
    <t>33661600-7 - Psihoanaleptice (Rev.2)</t>
  </si>
  <si>
    <t>33631600-8 - Antiseptice si dezinfectante (Rev.2)</t>
  </si>
  <si>
    <t>33622000-6 - Medicamente pentru sistemul cardiovascular (Rev.2)</t>
  </si>
  <si>
    <t>33621100-0 - Antitrombotice (Rev.2)</t>
  </si>
  <si>
    <t>24213000-0 - Oxid de calciu hidratat (Rev.2)</t>
  </si>
  <si>
    <t>33615100-5 - Insulina (Rev.2)</t>
  </si>
  <si>
    <t>33651100-9 - Antibacterieni pentru uz sistemic (Rev.2)</t>
  </si>
  <si>
    <t>33631400-6 - Antibiotice si medicamente chimioterapeutice de uz dermatologic (Rev.2)</t>
  </si>
  <si>
    <t>33621300-2 - Preparate impotriva anemiei (Rev.2)</t>
  </si>
  <si>
    <t>33642100-3 - Hormoni hipofizari, hipotalamici si analogi (Rev.2)</t>
  </si>
  <si>
    <t>33621400-3 - Substituenti de plasma sanguina si solutii pentru perfuzii (Rev.2)</t>
  </si>
  <si>
    <t>24000000-4 - Produse chimice (Rev.2)</t>
  </si>
  <si>
    <t>33670000-7 - Medicamente pentru sistemul respirator (Rev.2)</t>
  </si>
  <si>
    <t>33611000-6 - Medicamente impotriva tulburarilor provocate de hiperaciditate (Rev.2)</t>
  </si>
  <si>
    <t>33614000-7 - Antidiareice, antiinflamatoare si antiinfectioase intestinale (Rev.2)</t>
  </si>
  <si>
    <t>33622100-7 - Medicamente utilizate in cardiologie (Rev.2)</t>
  </si>
  <si>
    <t>33692510-5 - Lichide intravenoase (Rev.2)</t>
  </si>
  <si>
    <t>OXIGENATOR COMPLET CU MARCAJ CE OXIGENATOR</t>
  </si>
  <si>
    <t>SET CARTUSE (SISTEM PREFILTRARE)</t>
  </si>
  <si>
    <t>ACORDUL PACIENTULUI</t>
  </si>
  <si>
    <t>ACORDUL PACIENTULUI PRIVIND COMUNICAREA DATELOR MEDICALE PERSONALE</t>
  </si>
  <si>
    <t>BILET TRIMITERE RADIOLOGIE</t>
  </si>
  <si>
    <t>CASCA EEG</t>
  </si>
  <si>
    <t>CEARA PT SIGILIU</t>
  </si>
  <si>
    <t>CERERE SCUTIRE NECROPSIE</t>
  </si>
  <si>
    <t>CERTIFICAT CONSTAT AC MORTI</t>
  </si>
  <si>
    <t>CERTIFICAT IMBALSAMARE</t>
  </si>
  <si>
    <t>CERTIFICATE MEDICALE</t>
  </si>
  <si>
    <t>CODICA PRESCRIPTII MEDICAMENTE</t>
  </si>
  <si>
    <t>CONCEDII MEDICALE</t>
  </si>
  <si>
    <t>CONDICA MEDICAMENTE</t>
  </si>
  <si>
    <t>DECALCIFIANT PUTERNIC BIODEC R</t>
  </si>
  <si>
    <t>DECOT MEDICAMENTE</t>
  </si>
  <si>
    <t>ELECTROZI AG/AGCL PT CASCA INTEGRALA CABLU</t>
  </si>
  <si>
    <t>ETICHETE MARCARE SERINGI</t>
  </si>
  <si>
    <t>FILTRE DE UF DREPTUNGHIULARE DIM 118*235MM</t>
  </si>
  <si>
    <t>FISA CONSTATARE DECES</t>
  </si>
  <si>
    <t>FISA CONSUM ANESTEZIE</t>
  </si>
  <si>
    <t>FISA DE EXAMINARE CT</t>
  </si>
  <si>
    <t>FISA DE EXAMINARE RM</t>
  </si>
  <si>
    <t>FISA DECES</t>
  </si>
  <si>
    <t>FOAIE MISCARE MATERIALE</t>
  </si>
  <si>
    <t>FOAIE ZILNICA MISCARE BOLNAVI</t>
  </si>
  <si>
    <t>FOI OBS CL ANESTEZIE</t>
  </si>
  <si>
    <t>FOI OBS CL GENERALA</t>
  </si>
  <si>
    <t>FOI OBS CL NEUROLOGIE</t>
  </si>
  <si>
    <t>FOI TEMPERATURA</t>
  </si>
  <si>
    <t>FORMULAR DE EXERCITARE A DREPTULUI DE ACCES</t>
  </si>
  <si>
    <t>LISTA DE DOCUMENTE SI AVIZE MEDICALE</t>
  </si>
  <si>
    <t>LISTA VERIFICARE ECHIPAMENTE ANESTEZIE</t>
  </si>
  <si>
    <t>PLIC FARMACIE 10/15</t>
  </si>
  <si>
    <t>PLIC FARMACIE 24/15</t>
  </si>
  <si>
    <t>PLICURI  FARMACIE 9X16</t>
  </si>
  <si>
    <t>PLICURI FARMACIE 15*24</t>
  </si>
  <si>
    <t>PLICURI FARMACIE 19*22 CM</t>
  </si>
  <si>
    <t>PLICURI FARMACIE 6*13</t>
  </si>
  <si>
    <t>PROCES VERBAL DE ELIBERARE CERTIFICAT CONSTATATOR DECES</t>
  </si>
  <si>
    <t>REGISTRU CONSULTATII</t>
  </si>
  <si>
    <t>REGISTRU PROTOCOL NECROPSIE</t>
  </si>
  <si>
    <t>RETETE MEDICALE</t>
  </si>
  <si>
    <t>Prestari servicii cardiologie</t>
  </si>
  <si>
    <t>Prestari servicii consultanta acreditare spital</t>
  </si>
  <si>
    <t>Materiale sanitare 6 loturi (tavite, catetere angiografie, lame bisturiu, fire, masti O2, plasture)</t>
  </si>
  <si>
    <t>Endoscop neurochirurgical cu accesorii</t>
  </si>
  <si>
    <t>Sistem pentru tratamente acute de dializa cu posibilitate de anticoagulare regionala si plasma Exchange, hemoperfuzie, dializa hepatica cu accesorii</t>
  </si>
  <si>
    <t>Sistem EEG wireless 40 canale cu accesorii</t>
  </si>
  <si>
    <t>Linie micro-titrare imunohematologica prin tehnica de aglutinare in coloana de gel si carduri pretansfuzionale cu accesorii</t>
  </si>
  <si>
    <t>Divese servicii de protectia muncii</t>
  </si>
  <si>
    <t>Programul Anual al Achizițiilor Publice (PAAP) pentru anul 2021 initial</t>
  </si>
  <si>
    <t>Compresor de aer medical cu surub model C15-2 ungere cu ulei, super silentios</t>
  </si>
  <si>
    <t>Anexa la Programul Anual al Achizițiilor Publice pentru anul 2021 (Achiziții directe) INITIAL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</si>
</sst>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409]d\-mmm\-yy;@"/>
    <numFmt numFmtId="166" formatCode="#,##0.00\ [$RON]"/>
    <numFmt numFmtId="167" formatCode="[$$-409]#,##0.00"/>
    <numFmt numFmtId="168" formatCode="[$-409]mmmm\-yy;@"/>
    <numFmt numFmtId="169" formatCode="[$RON]\ #,##0.00"/>
    <numFmt numFmtId="170" formatCode="d/m/yyyy;@"/>
    <numFmt numFmtId="171" formatCode="[$RON]\ #,##0.00_);[Red]\([$RON]\ #,##0.00\)"/>
    <numFmt numFmtId="172" formatCode="[$RON]\ #,##0.00_);\([$RON]\ #,##0.00\)"/>
  </numFmts>
  <fonts count="33" x14ac:knownFonts="1">
    <font>
      <sz val="11"/>
      <color theme="1"/>
      <name val="Calibri"/>
      <family val="2"/>
      <scheme val="minor"/>
    </font>
    <font>
      <b/>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u/>
      <sz val="11"/>
      <color theme="10"/>
      <name val="Calibri"/>
      <family val="2"/>
      <charset val="238"/>
      <scheme val="minor"/>
    </font>
    <font>
      <b/>
      <sz val="10"/>
      <color rgb="FF000000"/>
      <name val="Calibri"/>
      <family val="2"/>
      <charset val="238"/>
      <scheme val="minor"/>
    </font>
    <font>
      <sz val="10"/>
      <color rgb="FF000000"/>
      <name val="Calibri"/>
      <family val="2"/>
      <charset val="238"/>
      <scheme val="minor"/>
    </font>
    <font>
      <b/>
      <i/>
      <sz val="11"/>
      <color theme="1"/>
      <name val="Calibri"/>
      <family val="2"/>
      <charset val="238"/>
      <scheme val="minor"/>
    </font>
    <font>
      <i/>
      <sz val="11"/>
      <color theme="1"/>
      <name val="Calibri"/>
      <family val="2"/>
      <charset val="238"/>
      <scheme val="minor"/>
    </font>
    <font>
      <sz val="14"/>
      <color theme="1"/>
      <name val="Calibri"/>
      <family val="2"/>
      <charset val="238"/>
      <scheme val="minor"/>
    </font>
    <font>
      <i/>
      <sz val="10"/>
      <name val="Calibri"/>
      <family val="2"/>
      <charset val="238"/>
      <scheme val="minor"/>
    </font>
    <font>
      <i/>
      <sz val="8"/>
      <color rgb="FF000000"/>
      <name val="Calibri"/>
      <family val="2"/>
      <charset val="238"/>
      <scheme val="minor"/>
    </font>
    <font>
      <b/>
      <sz val="12"/>
      <color theme="1"/>
      <name val="Calibri"/>
      <family val="2"/>
      <charset val="238"/>
      <scheme val="minor"/>
    </font>
    <font>
      <b/>
      <sz val="11"/>
      <color theme="1"/>
      <name val="Calibri"/>
      <family val="2"/>
      <charset val="238"/>
    </font>
    <font>
      <b/>
      <sz val="9"/>
      <color rgb="FF000000"/>
      <name val="Calibri"/>
      <family val="2"/>
      <charset val="238"/>
      <scheme val="minor"/>
    </font>
    <font>
      <b/>
      <sz val="11"/>
      <color theme="1"/>
      <name val="Calibri"/>
      <family val="2"/>
      <scheme val="minor"/>
    </font>
    <font>
      <sz val="10"/>
      <color theme="1"/>
      <name val="Calibri"/>
      <family val="2"/>
      <scheme val="minor"/>
    </font>
    <font>
      <sz val="10"/>
      <name val="Arial"/>
      <family val="2"/>
    </font>
    <font>
      <b/>
      <i/>
      <u/>
      <sz val="11"/>
      <color theme="1"/>
      <name val="Calibri"/>
      <family val="2"/>
      <scheme val="minor"/>
    </font>
    <font>
      <sz val="11"/>
      <name val="Calibri"/>
      <family val="2"/>
      <scheme val="minor"/>
    </font>
    <font>
      <b/>
      <sz val="9"/>
      <color theme="1"/>
      <name val="Calibri"/>
      <family val="2"/>
      <scheme val="minor"/>
    </font>
    <font>
      <sz val="9"/>
      <color theme="1"/>
      <name val="Calibri"/>
      <family val="2"/>
      <scheme val="minor"/>
    </font>
    <font>
      <sz val="9"/>
      <color indexed="8"/>
      <name val="Calibri"/>
      <family val="2"/>
      <scheme val="minor"/>
    </font>
    <font>
      <sz val="9"/>
      <name val="Calibri"/>
      <family val="2"/>
      <scheme val="minor"/>
    </font>
    <font>
      <sz val="9"/>
      <color rgb="FF000000"/>
      <name val="Calibri"/>
      <family val="2"/>
      <scheme val="minor"/>
    </font>
    <font>
      <i/>
      <sz val="9"/>
      <color theme="1"/>
      <name val="Calibri"/>
      <family val="2"/>
      <scheme val="minor"/>
    </font>
    <font>
      <b/>
      <i/>
      <sz val="9"/>
      <color theme="1"/>
      <name val="Calibri"/>
      <family val="2"/>
      <scheme val="minor"/>
    </font>
    <font>
      <b/>
      <i/>
      <u/>
      <sz val="12"/>
      <color theme="1"/>
      <name val="Calibri"/>
      <family val="2"/>
      <scheme val="minor"/>
    </font>
    <font>
      <b/>
      <sz val="12"/>
      <color theme="1"/>
      <name val="Calibri"/>
      <family val="2"/>
      <scheme val="minor"/>
    </font>
    <font>
      <sz val="12"/>
      <color theme="1"/>
      <name val="Calibri"/>
      <family val="2"/>
      <scheme val="minor"/>
    </font>
    <font>
      <sz val="10"/>
      <name val="Calibri"/>
      <family val="2"/>
    </font>
    <font>
      <i/>
      <sz val="10"/>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5" fillId="0" borderId="0" applyNumberFormat="0" applyFill="0" applyBorder="0" applyAlignment="0" applyProtection="0"/>
    <xf numFmtId="172" fontId="24" fillId="0" borderId="1"/>
  </cellStyleXfs>
  <cellXfs count="178">
    <xf numFmtId="0" fontId="0" fillId="0" borderId="0" xfId="0"/>
    <xf numFmtId="0" fontId="0" fillId="0" borderId="0" xfId="0" applyFont="1"/>
    <xf numFmtId="0" fontId="3" fillId="0" borderId="0" xfId="1" applyFont="1" applyFill="1"/>
    <xf numFmtId="0" fontId="4" fillId="0" borderId="0" xfId="1" applyFont="1" applyFill="1"/>
    <xf numFmtId="164" fontId="0" fillId="0" borderId="0" xfId="0" applyNumberFormat="1" applyFont="1"/>
    <xf numFmtId="0" fontId="5" fillId="0" borderId="0" xfId="2" applyFont="1"/>
    <xf numFmtId="0" fontId="5" fillId="0" borderId="0" xfId="2" applyFont="1" applyAlignment="1" applyProtection="1"/>
    <xf numFmtId="0" fontId="5" fillId="0" borderId="0" xfId="2" quotePrefix="1"/>
    <xf numFmtId="0" fontId="6" fillId="0" borderId="1" xfId="0" applyFont="1" applyBorder="1" applyAlignment="1">
      <alignment horizontal="center" vertical="center" wrapText="1"/>
    </xf>
    <xf numFmtId="4" fontId="0" fillId="0" borderId="0" xfId="0" applyNumberFormat="1" applyFont="1"/>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Font="1" applyBorder="1"/>
    <xf numFmtId="165"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4" fillId="0" borderId="0" xfId="1" applyFont="1" applyAlignment="1">
      <alignment wrapText="1"/>
    </xf>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xf numFmtId="0" fontId="12" fillId="5" borderId="1" xfId="0" applyFont="1" applyFill="1" applyBorder="1" applyAlignment="1">
      <alignment horizontal="center" vertical="center" wrapText="1"/>
    </xf>
    <xf numFmtId="0" fontId="1" fillId="0" borderId="0" xfId="0" applyFont="1" applyAlignment="1">
      <alignment vertical="center"/>
    </xf>
    <xf numFmtId="0" fontId="13" fillId="0" borderId="0" xfId="0" applyFont="1" applyAlignment="1">
      <alignment vertical="center"/>
    </xf>
    <xf numFmtId="0" fontId="14" fillId="0" borderId="1" xfId="0" applyFont="1" applyBorder="1" applyAlignment="1">
      <alignment vertical="center" wrapText="1"/>
    </xf>
    <xf numFmtId="165" fontId="12" fillId="5"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2" fillId="5"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1" xfId="0" applyFont="1" applyBorder="1"/>
    <xf numFmtId="164" fontId="0" fillId="0" borderId="1" xfId="0" applyNumberFormat="1" applyFont="1" applyBorder="1"/>
    <xf numFmtId="0" fontId="10" fillId="0" borderId="0" xfId="0" applyFont="1" applyAlignment="1">
      <alignment horizontal="center" wrapText="1"/>
    </xf>
    <xf numFmtId="0" fontId="17" fillId="0" borderId="0" xfId="0" applyFont="1"/>
    <xf numFmtId="0" fontId="17" fillId="0" borderId="0" xfId="0" applyFont="1" applyAlignment="1"/>
    <xf numFmtId="0" fontId="17" fillId="0" borderId="1" xfId="0" applyFont="1" applyBorder="1" applyAlignment="1">
      <alignment vertical="center" wrapText="1"/>
    </xf>
    <xf numFmtId="0" fontId="10" fillId="0" borderId="0" xfId="0" applyFont="1" applyAlignment="1">
      <alignment horizontal="center" wrapText="1"/>
    </xf>
    <xf numFmtId="0" fontId="18" fillId="0" borderId="0" xfId="0" applyFont="1" applyAlignment="1">
      <alignment horizontal="center" vertical="center"/>
    </xf>
    <xf numFmtId="0" fontId="18" fillId="0" borderId="0" xfId="0" applyFont="1" applyAlignment="1">
      <alignment horizontal="center"/>
    </xf>
    <xf numFmtId="0" fontId="18" fillId="0" borderId="0" xfId="0" applyFont="1"/>
    <xf numFmtId="0" fontId="18" fillId="0" borderId="0" xfId="0" applyFont="1" applyAlignment="1">
      <alignment vertical="center" wrapText="1"/>
    </xf>
    <xf numFmtId="0" fontId="18" fillId="0" borderId="0" xfId="0" applyFont="1" applyAlignment="1" applyProtection="1">
      <alignment horizontal="center" vertical="center" wrapText="1"/>
      <protection locked="0"/>
    </xf>
    <xf numFmtId="169" fontId="16" fillId="0" borderId="0" xfId="0" applyNumberFormat="1" applyFont="1"/>
    <xf numFmtId="0" fontId="18" fillId="0" borderId="0" xfId="0" applyFont="1" applyAlignment="1">
      <alignment vertical="center"/>
    </xf>
    <xf numFmtId="0" fontId="0" fillId="0" borderId="0" xfId="0" applyAlignment="1">
      <alignment horizontal="center" vertical="center" wrapText="1"/>
    </xf>
    <xf numFmtId="4" fontId="0" fillId="0" borderId="0" xfId="0" applyNumberFormat="1" applyAlignment="1">
      <alignment vertical="center" wrapText="1"/>
    </xf>
    <xf numFmtId="0" fontId="0" fillId="0" borderId="0" xfId="0" applyAlignment="1">
      <alignment vertical="center" wrapText="1"/>
    </xf>
    <xf numFmtId="170" fontId="0" fillId="0" borderId="0" xfId="0" applyNumberFormat="1" applyAlignment="1">
      <alignment vertical="center" wrapText="1"/>
    </xf>
    <xf numFmtId="0" fontId="0" fillId="0" borderId="0" xfId="0" applyFont="1" applyAlignment="1">
      <alignment vertical="center"/>
    </xf>
    <xf numFmtId="4" fontId="17" fillId="0" borderId="1" xfId="0" applyNumberFormat="1" applyFont="1" applyBorder="1" applyAlignment="1">
      <alignment vertical="center"/>
    </xf>
    <xf numFmtId="164" fontId="17" fillId="0" borderId="1" xfId="0" applyNumberFormat="1" applyFont="1" applyBorder="1" applyAlignment="1">
      <alignment vertical="center"/>
    </xf>
    <xf numFmtId="4" fontId="17" fillId="0" borderId="1" xfId="0" applyNumberFormat="1" applyFont="1" applyBorder="1" applyAlignment="1">
      <alignment vertical="center" wrapText="1"/>
    </xf>
    <xf numFmtId="169" fontId="0" fillId="0" borderId="0" xfId="0" applyNumberFormat="1" applyFont="1"/>
    <xf numFmtId="0" fontId="10" fillId="0" borderId="0" xfId="0" applyFont="1" applyAlignment="1">
      <alignment horizontal="center" wrapText="1"/>
    </xf>
    <xf numFmtId="0" fontId="20" fillId="0" borderId="0" xfId="0" applyFont="1"/>
    <xf numFmtId="0" fontId="10" fillId="0" borderId="0" xfId="0" applyFont="1" applyAlignment="1">
      <alignment horizontal="center" wrapText="1"/>
    </xf>
    <xf numFmtId="17" fontId="7" fillId="0" borderId="1" xfId="0" applyNumberFormat="1" applyFont="1" applyBorder="1" applyAlignment="1">
      <alignment horizontal="center" vertical="center" wrapText="1"/>
    </xf>
    <xf numFmtId="17" fontId="17" fillId="0" borderId="1" xfId="0" applyNumberFormat="1" applyFont="1" applyBorder="1" applyAlignment="1">
      <alignment vertical="center" wrapText="1"/>
    </xf>
    <xf numFmtId="0" fontId="21" fillId="3" borderId="15" xfId="0" applyFont="1" applyFill="1" applyBorder="1" applyAlignment="1">
      <alignment vertical="center" wrapText="1"/>
    </xf>
    <xf numFmtId="0" fontId="21" fillId="3" borderId="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Border="1" applyAlignment="1">
      <alignment vertical="center" wrapText="1"/>
    </xf>
    <xf numFmtId="166" fontId="22" fillId="0" borderId="1" xfId="0" applyNumberFormat="1" applyFont="1" applyBorder="1" applyAlignment="1">
      <alignment horizontal="center" vertical="center" wrapText="1"/>
    </xf>
    <xf numFmtId="167" fontId="22" fillId="0" borderId="1" xfId="0" applyNumberFormat="1" applyFont="1" applyBorder="1" applyAlignment="1">
      <alignment horizontal="center" vertical="center" wrapText="1"/>
    </xf>
    <xf numFmtId="168" fontId="22" fillId="0" borderId="1" xfId="0" applyNumberFormat="1" applyFont="1" applyBorder="1" applyAlignment="1">
      <alignment horizontal="center" vertical="center"/>
    </xf>
    <xf numFmtId="168" fontId="22" fillId="0" borderId="1" xfId="0" applyNumberFormat="1" applyFont="1" applyBorder="1" applyAlignment="1">
      <alignment horizontal="center" vertical="center" wrapText="1"/>
    </xf>
    <xf numFmtId="166" fontId="21"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4" fillId="0" borderId="1" xfId="0" applyFont="1" applyFill="1" applyBorder="1" applyAlignment="1">
      <alignment vertical="center" wrapText="1"/>
    </xf>
    <xf numFmtId="166" fontId="22" fillId="0" borderId="1" xfId="0" applyNumberFormat="1" applyFont="1" applyFill="1" applyBorder="1" applyAlignment="1">
      <alignment horizontal="center" vertical="center" wrapText="1"/>
    </xf>
    <xf numFmtId="0" fontId="24" fillId="0" borderId="1" xfId="0" applyFont="1" applyBorder="1" applyAlignment="1">
      <alignment vertical="center" wrapText="1"/>
    </xf>
    <xf numFmtId="0" fontId="25" fillId="0" borderId="1" xfId="0" applyFont="1" applyFill="1" applyBorder="1" applyAlignment="1">
      <alignment vertical="center" wrapText="1"/>
    </xf>
    <xf numFmtId="0" fontId="25" fillId="0" borderId="1" xfId="0" applyFont="1" applyFill="1" applyBorder="1"/>
    <xf numFmtId="166" fontId="24" fillId="0" borderId="1" xfId="0" applyNumberFormat="1" applyFont="1" applyFill="1" applyBorder="1" applyAlignment="1">
      <alignment horizontal="center" vertical="center" wrapText="1"/>
    </xf>
    <xf numFmtId="167" fontId="24" fillId="0" borderId="1" xfId="0" applyNumberFormat="1" applyFont="1" applyBorder="1" applyAlignment="1">
      <alignment horizontal="center" vertical="center" wrapText="1"/>
    </xf>
    <xf numFmtId="168" fontId="24" fillId="0" borderId="1" xfId="0" applyNumberFormat="1" applyFont="1" applyBorder="1" applyAlignment="1">
      <alignment horizontal="center" vertical="center"/>
    </xf>
    <xf numFmtId="168" fontId="24" fillId="0" borderId="1" xfId="0" applyNumberFormat="1" applyFont="1" applyBorder="1" applyAlignment="1">
      <alignment horizontal="center" vertical="center" wrapText="1"/>
    </xf>
    <xf numFmtId="0" fontId="24" fillId="0" borderId="1" xfId="0" applyFont="1" applyFill="1" applyBorder="1" applyAlignment="1">
      <alignment horizontal="left" vertical="center" wrapText="1"/>
    </xf>
    <xf numFmtId="0" fontId="25" fillId="0" borderId="1" xfId="0" applyFont="1" applyBorder="1" applyAlignment="1">
      <alignment vertical="center" wrapText="1"/>
    </xf>
    <xf numFmtId="0" fontId="22" fillId="0" borderId="1" xfId="0" applyFont="1" applyBorder="1" applyAlignment="1">
      <alignment wrapText="1"/>
    </xf>
    <xf numFmtId="0" fontId="21" fillId="0" borderId="14" xfId="0" applyFont="1" applyFill="1" applyBorder="1" applyAlignment="1">
      <alignment horizontal="center" vertical="center" wrapText="1"/>
    </xf>
    <xf numFmtId="0" fontId="24" fillId="0" borderId="18" xfId="0" applyFont="1" applyFill="1" applyBorder="1" applyAlignment="1">
      <alignment vertical="center" wrapText="1"/>
    </xf>
    <xf numFmtId="166" fontId="21" fillId="0" borderId="1" xfId="0" applyNumberFormat="1" applyFont="1" applyBorder="1"/>
    <xf numFmtId="0" fontId="18" fillId="0" borderId="0" xfId="0" applyFont="1" applyAlignment="1">
      <alignment horizontal="center" vertical="center"/>
    </xf>
    <xf numFmtId="165" fontId="0" fillId="0" borderId="0" xfId="0" applyNumberFormat="1"/>
    <xf numFmtId="2" fontId="0" fillId="0" borderId="0" xfId="0" applyNumberFormat="1"/>
    <xf numFmtId="0" fontId="22" fillId="0" borderId="0" xfId="0" applyFont="1" applyAlignment="1">
      <alignment vertical="center"/>
    </xf>
    <xf numFmtId="0" fontId="22" fillId="0" borderId="1" xfId="0" applyFont="1" applyBorder="1"/>
    <xf numFmtId="0" fontId="22" fillId="0" borderId="1" xfId="0" applyFont="1" applyBorder="1" applyAlignment="1">
      <alignment vertical="center"/>
    </xf>
    <xf numFmtId="169" fontId="22" fillId="0" borderId="1"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wrapText="1"/>
    </xf>
    <xf numFmtId="0" fontId="24" fillId="0" borderId="0" xfId="0" applyFont="1" applyAlignment="1">
      <alignment horizontal="center" vertical="center"/>
    </xf>
    <xf numFmtId="0" fontId="22" fillId="0" borderId="0" xfId="0" applyFont="1" applyAlignment="1">
      <alignment horizontal="center" vertical="center" wrapText="1"/>
    </xf>
    <xf numFmtId="4" fontId="22" fillId="0" borderId="0" xfId="0" applyNumberFormat="1" applyFont="1" applyAlignment="1">
      <alignment vertical="center" wrapText="1"/>
    </xf>
    <xf numFmtId="170" fontId="22" fillId="0" borderId="0" xfId="0" applyNumberFormat="1"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1" fillId="3" borderId="1" xfId="0" applyFont="1" applyFill="1" applyBorder="1" applyAlignment="1">
      <alignment horizontal="center" vertical="center"/>
    </xf>
    <xf numFmtId="0" fontId="26" fillId="0" borderId="1" xfId="0" applyFont="1" applyFill="1" applyBorder="1" applyAlignment="1">
      <alignment horizontal="center" vertical="center" wrapText="1"/>
    </xf>
    <xf numFmtId="166" fontId="26" fillId="0" borderId="1" xfId="0" applyNumberFormat="1" applyFont="1" applyBorder="1" applyAlignment="1">
      <alignment horizontal="center" vertical="center" wrapText="1"/>
    </xf>
    <xf numFmtId="167" fontId="26" fillId="0" borderId="1" xfId="0" applyNumberFormat="1" applyFont="1" applyBorder="1" applyAlignment="1">
      <alignment horizontal="center" vertical="center" wrapText="1"/>
    </xf>
    <xf numFmtId="168" fontId="26" fillId="0" borderId="1" xfId="0" applyNumberFormat="1" applyFont="1" applyBorder="1" applyAlignment="1">
      <alignment horizontal="center" vertical="center" wrapText="1"/>
    </xf>
    <xf numFmtId="168" fontId="26" fillId="0" borderId="1" xfId="0" applyNumberFormat="1" applyFont="1" applyBorder="1" applyAlignment="1">
      <alignment horizontal="center" vertical="center"/>
    </xf>
    <xf numFmtId="0" fontId="26" fillId="0" borderId="1" xfId="0" applyFont="1" applyBorder="1" applyAlignment="1">
      <alignment horizontal="center" vertical="center"/>
    </xf>
    <xf numFmtId="0" fontId="22" fillId="0" borderId="1" xfId="0" applyFont="1" applyFill="1" applyBorder="1" applyAlignment="1">
      <alignment horizontal="center" vertical="center" wrapText="1"/>
    </xf>
    <xf numFmtId="166" fontId="27" fillId="0" borderId="1" xfId="0" applyNumberFormat="1" applyFont="1" applyBorder="1" applyAlignment="1">
      <alignment horizontal="center" vertical="center" wrapText="1"/>
    </xf>
    <xf numFmtId="166" fontId="26" fillId="0" borderId="1" xfId="0" applyNumberFormat="1" applyFont="1" applyFill="1" applyBorder="1" applyAlignment="1">
      <alignment horizontal="center" vertical="center" wrapText="1"/>
    </xf>
    <xf numFmtId="167" fontId="26" fillId="0" borderId="1" xfId="0" applyNumberFormat="1" applyFont="1" applyFill="1" applyBorder="1" applyAlignment="1">
      <alignment horizontal="center" vertical="center" wrapText="1"/>
    </xf>
    <xf numFmtId="168" fontId="26" fillId="0" borderId="1" xfId="0" applyNumberFormat="1" applyFont="1" applyFill="1" applyBorder="1" applyAlignment="1">
      <alignment horizontal="center" vertical="center"/>
    </xf>
    <xf numFmtId="0" fontId="26" fillId="0" borderId="1" xfId="0" applyNumberFormat="1" applyFont="1" applyBorder="1" applyAlignment="1">
      <alignment horizontal="center" vertical="center" wrapText="1"/>
    </xf>
    <xf numFmtId="171" fontId="26" fillId="0"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0" fontId="22" fillId="0" borderId="19" xfId="0" applyFont="1" applyBorder="1" applyAlignment="1">
      <alignment vertical="center" wrapText="1"/>
    </xf>
    <xf numFmtId="0" fontId="22" fillId="0" borderId="18" xfId="0" applyFont="1" applyBorder="1" applyAlignment="1">
      <alignment vertical="center" wrapText="1"/>
    </xf>
    <xf numFmtId="0" fontId="21" fillId="0" borderId="20" xfId="0" applyFont="1" applyFill="1" applyBorder="1" applyAlignment="1">
      <alignment horizontal="center" vertical="center" wrapText="1"/>
    </xf>
    <xf numFmtId="0" fontId="24" fillId="0" borderId="20" xfId="0" applyFont="1" applyFill="1" applyBorder="1" applyAlignment="1">
      <alignment vertical="center" wrapText="1"/>
    </xf>
    <xf numFmtId="0" fontId="24" fillId="0" borderId="20" xfId="0" applyFont="1" applyFill="1" applyBorder="1" applyAlignment="1">
      <alignment horizontal="left" vertical="center" wrapText="1"/>
    </xf>
    <xf numFmtId="166" fontId="22" fillId="0" borderId="20" xfId="0" applyNumberFormat="1" applyFont="1" applyFill="1" applyBorder="1" applyAlignment="1">
      <alignment horizontal="center" vertical="center" wrapText="1"/>
    </xf>
    <xf numFmtId="167" fontId="22" fillId="0" borderId="20" xfId="0" applyNumberFormat="1" applyFont="1" applyBorder="1" applyAlignment="1">
      <alignment horizontal="center" vertical="center" wrapText="1"/>
    </xf>
    <xf numFmtId="168" fontId="22" fillId="0" borderId="20" xfId="0" applyNumberFormat="1" applyFont="1" applyBorder="1" applyAlignment="1">
      <alignment horizontal="center" vertical="center"/>
    </xf>
    <xf numFmtId="168" fontId="22" fillId="0" borderId="20" xfId="0" applyNumberFormat="1" applyFont="1" applyBorder="1" applyAlignment="1">
      <alignment horizontal="center" vertical="center" wrapText="1"/>
    </xf>
    <xf numFmtId="0" fontId="22" fillId="0" borderId="10" xfId="0" applyFont="1" applyBorder="1" applyAlignment="1">
      <alignment vertical="center" wrapText="1"/>
    </xf>
    <xf numFmtId="166" fontId="22" fillId="0" borderId="10" xfId="0" applyNumberFormat="1" applyFont="1" applyFill="1" applyBorder="1" applyAlignment="1">
      <alignment horizontal="center" vertical="center" wrapText="1"/>
    </xf>
    <xf numFmtId="167" fontId="22" fillId="0" borderId="10" xfId="0" applyNumberFormat="1" applyFont="1" applyBorder="1" applyAlignment="1">
      <alignment horizontal="center" vertical="center" wrapText="1"/>
    </xf>
    <xf numFmtId="168" fontId="22" fillId="0" borderId="10" xfId="0" applyNumberFormat="1" applyFont="1" applyBorder="1" applyAlignment="1">
      <alignment horizontal="center" vertical="center"/>
    </xf>
    <xf numFmtId="168" fontId="22" fillId="0" borderId="10" xfId="0" applyNumberFormat="1" applyFont="1" applyBorder="1" applyAlignment="1">
      <alignment horizontal="center" vertical="center" wrapText="1"/>
    </xf>
    <xf numFmtId="0" fontId="24" fillId="0" borderId="1" xfId="0" applyFont="1" applyBorder="1"/>
    <xf numFmtId="169" fontId="22" fillId="0" borderId="1" xfId="0" applyNumberFormat="1" applyFont="1" applyBorder="1" applyAlignment="1">
      <alignment horizontal="center"/>
    </xf>
    <xf numFmtId="169" fontId="29" fillId="0" borderId="0" xfId="0" applyNumberFormat="1" applyFont="1" applyAlignment="1">
      <alignment horizontal="right"/>
    </xf>
    <xf numFmtId="0" fontId="30" fillId="0" borderId="0" xfId="0" applyFont="1"/>
    <xf numFmtId="169" fontId="30" fillId="0" borderId="0" xfId="0" applyNumberFormat="1" applyFont="1"/>
    <xf numFmtId="0" fontId="30" fillId="0" borderId="0" xfId="0" applyFont="1" applyAlignment="1">
      <alignment horizontal="center" vertical="center"/>
    </xf>
    <xf numFmtId="169" fontId="29" fillId="0" borderId="0" xfId="0" applyNumberFormat="1" applyFont="1"/>
    <xf numFmtId="0" fontId="10" fillId="0" borderId="0" xfId="0" applyFont="1" applyAlignment="1">
      <alignment horizontal="center" wrapText="1"/>
    </xf>
    <xf numFmtId="169" fontId="24" fillId="0" borderId="1" xfId="1" applyNumberFormat="1" applyFont="1" applyBorder="1" applyAlignment="1">
      <alignment horizontal="center" vertical="center"/>
    </xf>
    <xf numFmtId="0" fontId="10" fillId="0" borderId="0" xfId="0" applyFont="1" applyAlignment="1">
      <alignment horizontal="center" wrapText="1"/>
    </xf>
    <xf numFmtId="169" fontId="22" fillId="0" borderId="1" xfId="0" applyNumberFormat="1" applyFont="1" applyBorder="1" applyAlignment="1">
      <alignment vertical="center"/>
    </xf>
    <xf numFmtId="0" fontId="31" fillId="0" borderId="1" xfId="0" applyFont="1" applyBorder="1" applyAlignment="1">
      <alignment vertical="center" wrapText="1"/>
    </xf>
    <xf numFmtId="4" fontId="32" fillId="0" borderId="1" xfId="0" applyNumberFormat="1" applyFont="1" applyBorder="1" applyAlignment="1">
      <alignment vertical="center" wrapText="1"/>
    </xf>
    <xf numFmtId="0" fontId="24" fillId="0" borderId="19" xfId="0" applyFont="1" applyFill="1" applyBorder="1" applyAlignment="1">
      <alignment vertical="center" wrapText="1"/>
    </xf>
    <xf numFmtId="0" fontId="11" fillId="4" borderId="17" xfId="1" applyFont="1" applyFill="1" applyBorder="1" applyAlignment="1">
      <alignment horizontal="left" vertical="top" wrapText="1"/>
    </xf>
    <xf numFmtId="0" fontId="11" fillId="4" borderId="0" xfId="1" applyFont="1" applyFill="1" applyBorder="1" applyAlignment="1">
      <alignment horizontal="left" vertical="top" wrapText="1"/>
    </xf>
    <xf numFmtId="0" fontId="1" fillId="0" borderId="0" xfId="0" applyFont="1" applyAlignment="1">
      <alignment horizontal="right"/>
    </xf>
    <xf numFmtId="0" fontId="1" fillId="0" borderId="0" xfId="0" applyFont="1" applyAlignment="1">
      <alignment horizontal="left" vertical="center"/>
    </xf>
    <xf numFmtId="0" fontId="3" fillId="0" borderId="0" xfId="1" applyFont="1" applyFill="1" applyAlignment="1">
      <alignment horizontal="left"/>
    </xf>
    <xf numFmtId="0" fontId="19"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wrapText="1"/>
      <protection locked="0"/>
    </xf>
    <xf numFmtId="0" fontId="28" fillId="0" borderId="0" xfId="0" applyFont="1" applyAlignment="1">
      <alignment horizontal="left" vertical="center"/>
    </xf>
    <xf numFmtId="0" fontId="21" fillId="3" borderId="4"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10" xfId="0" applyFont="1" applyFill="1" applyBorder="1" applyAlignment="1">
      <alignment horizontal="center" vertical="center"/>
    </xf>
    <xf numFmtId="0" fontId="21" fillId="0" borderId="14"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4"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 xfId="0" applyFont="1" applyBorder="1" applyAlignment="1">
      <alignment horizontal="center"/>
    </xf>
    <xf numFmtId="0" fontId="21" fillId="0" borderId="2" xfId="0" applyFont="1" applyBorder="1" applyAlignment="1">
      <alignment horizontal="center" vertical="center"/>
    </xf>
    <xf numFmtId="0" fontId="10" fillId="0" borderId="0" xfId="0" applyFont="1" applyAlignment="1">
      <alignment horizontal="center" wrapText="1"/>
    </xf>
  </cellXfs>
  <cellStyles count="4">
    <cellStyle name="Hyperlink" xfId="2" builtinId="8"/>
    <cellStyle name="Normal" xfId="0" builtinId="0"/>
    <cellStyle name="Normal 3" xfId="1" xr:uid="{00000000-0005-0000-0000-000002000000}"/>
    <cellStyle name="Stil 1"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view="pageBreakPreview" topLeftCell="A10" zoomScaleSheetLayoutView="100" workbookViewId="0">
      <selection activeCell="I20" sqref="I20"/>
    </sheetView>
  </sheetViews>
  <sheetFormatPr defaultColWidth="8.85546875" defaultRowHeight="15" x14ac:dyDescent="0.25"/>
  <cols>
    <col min="1" max="1" width="14.5703125" style="1" customWidth="1"/>
    <col min="2" max="2" width="11.5703125" style="1" customWidth="1"/>
    <col min="3" max="3" width="15.42578125" style="1" customWidth="1"/>
    <col min="4" max="4" width="30.85546875" style="1" customWidth="1"/>
    <col min="5" max="5" width="20.85546875" style="1" customWidth="1"/>
    <col min="6" max="6" width="14.5703125" style="1" customWidth="1"/>
    <col min="7" max="8" width="12.42578125" style="1" customWidth="1"/>
    <col min="9" max="9" width="11.140625" style="1" customWidth="1"/>
    <col min="10" max="10" width="11.5703125" style="1" customWidth="1"/>
    <col min="11" max="16384" width="8.85546875" style="1"/>
  </cols>
  <sheetData>
    <row r="1" spans="1:11" x14ac:dyDescent="0.25">
      <c r="A1" s="147"/>
      <c r="B1" s="147"/>
      <c r="C1" s="147"/>
      <c r="D1" s="147"/>
      <c r="E1" s="147"/>
      <c r="F1" s="147"/>
      <c r="G1" s="147"/>
      <c r="H1" s="147"/>
      <c r="I1" s="147"/>
    </row>
    <row r="2" spans="1:11" x14ac:dyDescent="0.25">
      <c r="A2" s="148" t="s">
        <v>57</v>
      </c>
      <c r="B2" s="148"/>
      <c r="C2" s="148"/>
      <c r="D2" s="148"/>
      <c r="E2" s="148"/>
    </row>
    <row r="3" spans="1:11" x14ac:dyDescent="0.25">
      <c r="A3" s="149" t="s">
        <v>14</v>
      </c>
      <c r="B3" s="149"/>
      <c r="C3" s="149"/>
    </row>
    <row r="4" spans="1:11" x14ac:dyDescent="0.25">
      <c r="A4" s="2" t="s">
        <v>0</v>
      </c>
      <c r="B4" s="2">
        <v>2020</v>
      </c>
    </row>
    <row r="5" spans="1:11" ht="49.15" customHeight="1" x14ac:dyDescent="0.25">
      <c r="A5" s="145" t="s">
        <v>38</v>
      </c>
      <c r="B5" s="146"/>
      <c r="C5" s="146"/>
      <c r="D5" s="146"/>
      <c r="E5" s="146"/>
      <c r="F5" s="146"/>
      <c r="G5" s="146"/>
      <c r="H5" s="146"/>
      <c r="I5" s="16"/>
    </row>
    <row r="6" spans="1:11" ht="32.25" customHeight="1" x14ac:dyDescent="0.25">
      <c r="A6" s="145" t="s">
        <v>39</v>
      </c>
      <c r="B6" s="146"/>
      <c r="C6" s="146"/>
      <c r="D6" s="146"/>
      <c r="E6" s="146"/>
      <c r="F6" s="146"/>
      <c r="G6" s="146"/>
      <c r="H6" s="146"/>
      <c r="I6" s="16"/>
      <c r="K6" s="4"/>
    </row>
    <row r="7" spans="1:11" ht="48" customHeight="1" x14ac:dyDescent="0.25">
      <c r="A7" s="145" t="s">
        <v>37</v>
      </c>
      <c r="B7" s="146"/>
      <c r="C7" s="146"/>
      <c r="D7" s="146"/>
      <c r="E7" s="146"/>
      <c r="F7" s="146"/>
      <c r="G7" s="146"/>
      <c r="H7" s="146"/>
      <c r="I7" s="16"/>
      <c r="K7" s="4"/>
    </row>
    <row r="8" spans="1:11" ht="19.149999999999999" customHeight="1" x14ac:dyDescent="0.25"/>
    <row r="9" spans="1:11" x14ac:dyDescent="0.25">
      <c r="B9" s="21" t="s">
        <v>394</v>
      </c>
      <c r="C9" s="5"/>
    </row>
    <row r="10" spans="1:11" x14ac:dyDescent="0.25">
      <c r="A10" s="6"/>
      <c r="B10" s="21" t="s">
        <v>395</v>
      </c>
    </row>
    <row r="11" spans="1:11" x14ac:dyDescent="0.25">
      <c r="A11" s="6"/>
      <c r="B11" s="7"/>
    </row>
    <row r="12" spans="1:11" x14ac:dyDescent="0.25">
      <c r="A12" s="21" t="s">
        <v>56</v>
      </c>
      <c r="B12"/>
    </row>
    <row r="13" spans="1:11" ht="15.75" x14ac:dyDescent="0.25">
      <c r="A13" s="22"/>
      <c r="B13"/>
    </row>
    <row r="14" spans="1:11" x14ac:dyDescent="0.25">
      <c r="A14" s="23" t="s">
        <v>42</v>
      </c>
      <c r="B14" s="23"/>
    </row>
    <row r="15" spans="1:11" x14ac:dyDescent="0.25">
      <c r="A15" s="23" t="s">
        <v>43</v>
      </c>
      <c r="B15" s="23" t="s">
        <v>284</v>
      </c>
    </row>
    <row r="16" spans="1:11" ht="30" x14ac:dyDescent="0.25">
      <c r="A16" s="23" t="s">
        <v>44</v>
      </c>
      <c r="B16" s="23">
        <v>8</v>
      </c>
    </row>
    <row r="17" spans="1:9" x14ac:dyDescent="0.25">
      <c r="A17" s="6"/>
      <c r="B17" s="3"/>
    </row>
    <row r="18" spans="1:9" ht="48" x14ac:dyDescent="0.25">
      <c r="A18" s="8" t="s">
        <v>49</v>
      </c>
      <c r="B18" s="8" t="s">
        <v>50</v>
      </c>
      <c r="C18" s="8" t="s">
        <v>45</v>
      </c>
      <c r="D18" s="8" t="s">
        <v>52</v>
      </c>
      <c r="E18" s="8" t="s">
        <v>46</v>
      </c>
      <c r="F18" s="25" t="s">
        <v>15</v>
      </c>
      <c r="G18" s="27" t="s">
        <v>53</v>
      </c>
      <c r="H18" s="27" t="s">
        <v>54</v>
      </c>
      <c r="I18" s="27" t="s">
        <v>55</v>
      </c>
    </row>
    <row r="19" spans="1:9" ht="78.75" x14ac:dyDescent="0.25">
      <c r="A19" s="20" t="s">
        <v>40</v>
      </c>
      <c r="B19" s="24" t="s">
        <v>47</v>
      </c>
      <c r="C19" s="20" t="s">
        <v>51</v>
      </c>
      <c r="D19" s="20" t="s">
        <v>48</v>
      </c>
      <c r="E19" s="20" t="s">
        <v>48</v>
      </c>
      <c r="F19" s="26" t="s">
        <v>41</v>
      </c>
      <c r="G19" s="26" t="s">
        <v>41</v>
      </c>
      <c r="H19" s="29"/>
      <c r="I19" s="20" t="s">
        <v>51</v>
      </c>
    </row>
    <row r="20" spans="1:9" s="46" customFormat="1" ht="63.75" x14ac:dyDescent="0.25">
      <c r="A20" s="10">
        <v>8</v>
      </c>
      <c r="B20" s="11" t="s">
        <v>285</v>
      </c>
      <c r="C20" s="54">
        <v>44075</v>
      </c>
      <c r="D20" s="12" t="s">
        <v>289</v>
      </c>
      <c r="E20" s="47" t="s">
        <v>286</v>
      </c>
      <c r="F20" s="49" t="s">
        <v>287</v>
      </c>
      <c r="G20" s="33" t="s">
        <v>288</v>
      </c>
      <c r="H20" s="48"/>
      <c r="I20" s="55">
        <v>44075</v>
      </c>
    </row>
    <row r="21" spans="1:9" x14ac:dyDescent="0.25">
      <c r="A21" s="10"/>
      <c r="B21" s="11"/>
      <c r="C21" s="10"/>
      <c r="D21" s="12"/>
      <c r="E21" s="13"/>
      <c r="F21" s="13"/>
      <c r="G21" s="28"/>
      <c r="H21" s="29"/>
      <c r="I21" s="28"/>
    </row>
    <row r="22" spans="1:9" x14ac:dyDescent="0.25">
      <c r="A22" s="10"/>
      <c r="B22" s="11"/>
      <c r="C22" s="10"/>
      <c r="D22" s="12"/>
      <c r="E22" s="13"/>
      <c r="F22" s="13"/>
      <c r="G22" s="28"/>
      <c r="H22" s="29"/>
      <c r="I22" s="28"/>
    </row>
    <row r="23" spans="1:9" x14ac:dyDescent="0.25">
      <c r="A23" s="8"/>
      <c r="B23" s="14"/>
      <c r="C23" s="8"/>
      <c r="D23" s="15"/>
      <c r="E23" s="13"/>
      <c r="F23" s="13"/>
      <c r="G23" s="28"/>
      <c r="H23" s="29"/>
      <c r="I23" s="28"/>
    </row>
    <row r="24" spans="1:9" x14ac:dyDescent="0.25">
      <c r="E24" s="9"/>
      <c r="F24" s="9"/>
      <c r="H24" s="4"/>
    </row>
  </sheetData>
  <mergeCells count="6">
    <mergeCell ref="A5:H5"/>
    <mergeCell ref="A6:H6"/>
    <mergeCell ref="A7:H7"/>
    <mergeCell ref="A1:I1"/>
    <mergeCell ref="A2:E2"/>
    <mergeCell ref="A3:C3"/>
  </mergeCells>
  <hyperlinks>
    <hyperlink ref="B10" location="'Achizitii directe .... (anul)'!A1" display="Achizitii directe .... (introduceti anul)" xr:uid="{00000000-0004-0000-0000-000000000000}"/>
    <hyperlink ref="B9" location="'PAAP .... (introduceti anul)'!A1" display="PAAP .... (introduceți anul)" xr:uid="{00000000-0004-0000-0000-000001000000}"/>
  </hyperlinks>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9"/>
  <sheetViews>
    <sheetView tabSelected="1" view="pageBreakPreview" zoomScaleNormal="85" zoomScaleSheetLayoutView="100" workbookViewId="0">
      <selection activeCell="I76" sqref="I76"/>
    </sheetView>
  </sheetViews>
  <sheetFormatPr defaultColWidth="8.85546875" defaultRowHeight="15" x14ac:dyDescent="0.25"/>
  <cols>
    <col min="1" max="1" width="7.5703125" style="18" customWidth="1"/>
    <col min="2" max="2" width="35.7109375" style="1" customWidth="1"/>
    <col min="3" max="3" width="22.85546875" style="1" customWidth="1"/>
    <col min="4" max="4" width="19.42578125" style="1" customWidth="1"/>
    <col min="5" max="5" width="19.140625" style="1" customWidth="1"/>
    <col min="6" max="6" width="19.28515625" style="1" customWidth="1"/>
    <col min="7" max="7" width="23.5703125" style="1" customWidth="1"/>
    <col min="8" max="9" width="17.42578125" style="1" customWidth="1"/>
    <col min="10" max="10" width="23.7109375" style="1" customWidth="1"/>
    <col min="11" max="11" width="15.28515625" style="1" customWidth="1"/>
    <col min="12" max="13" width="18.140625" style="1" customWidth="1"/>
    <col min="14" max="14" width="14.7109375" style="1" bestFit="1" customWidth="1"/>
    <col min="15" max="15" width="36.7109375" style="1" customWidth="1"/>
    <col min="16" max="16" width="15.7109375" style="1" customWidth="1"/>
    <col min="17" max="17" width="18.28515625" style="1" bestFit="1" customWidth="1"/>
    <col min="18" max="16384" width="8.85546875" style="1"/>
  </cols>
  <sheetData>
    <row r="1" spans="1:17" s="44" customFormat="1" x14ac:dyDescent="0.25">
      <c r="A1" s="41" t="s">
        <v>277</v>
      </c>
      <c r="B1" s="42"/>
      <c r="C1" s="42"/>
      <c r="D1" s="43"/>
      <c r="H1" s="45"/>
    </row>
    <row r="2" spans="1:17" s="44" customFormat="1" x14ac:dyDescent="0.25">
      <c r="A2" s="41" t="s">
        <v>278</v>
      </c>
      <c r="B2" s="42"/>
      <c r="C2" s="42"/>
      <c r="D2" s="43"/>
      <c r="H2" s="45"/>
    </row>
    <row r="3" spans="1:17" s="44" customFormat="1" x14ac:dyDescent="0.25">
      <c r="A3" s="41"/>
      <c r="B3" s="42"/>
      <c r="C3" s="42"/>
      <c r="D3" s="43"/>
      <c r="H3" s="45"/>
    </row>
    <row r="4" spans="1:17" s="44" customFormat="1" x14ac:dyDescent="0.25">
      <c r="A4" s="41"/>
      <c r="B4" s="42"/>
      <c r="C4" s="42"/>
      <c r="D4" s="43"/>
      <c r="H4" s="45"/>
    </row>
    <row r="5" spans="1:17" s="44" customFormat="1" x14ac:dyDescent="0.25">
      <c r="A5" s="96"/>
      <c r="B5" s="97"/>
      <c r="C5" s="97"/>
      <c r="D5" s="98"/>
      <c r="E5" s="94"/>
      <c r="F5" s="94"/>
      <c r="G5" s="94"/>
      <c r="H5" s="99"/>
      <c r="I5" s="94"/>
      <c r="J5" s="94"/>
      <c r="K5" s="94"/>
      <c r="L5" s="100" t="s">
        <v>279</v>
      </c>
      <c r="M5" s="94"/>
    </row>
    <row r="6" spans="1:17" s="44" customFormat="1" x14ac:dyDescent="0.25">
      <c r="A6" s="96"/>
      <c r="B6" s="97"/>
      <c r="C6" s="97"/>
      <c r="D6" s="98"/>
      <c r="E6" s="94"/>
      <c r="F6" s="94"/>
      <c r="G6" s="94"/>
      <c r="H6" s="99"/>
      <c r="I6" s="94"/>
      <c r="J6" s="94"/>
      <c r="K6" s="94"/>
      <c r="L6" s="101" t="s">
        <v>280</v>
      </c>
      <c r="M6" s="94"/>
    </row>
    <row r="7" spans="1:17" s="44" customFormat="1" x14ac:dyDescent="0.25">
      <c r="A7" s="96"/>
      <c r="B7" s="97"/>
      <c r="C7" s="97"/>
      <c r="D7" s="98"/>
      <c r="E7" s="94"/>
      <c r="F7" s="94"/>
      <c r="G7" s="94"/>
      <c r="H7" s="99"/>
      <c r="I7" s="94"/>
      <c r="J7" s="94"/>
      <c r="K7" s="94"/>
      <c r="L7" s="100" t="s">
        <v>281</v>
      </c>
      <c r="M7" s="94"/>
    </row>
    <row r="8" spans="1:17" s="44" customFormat="1" x14ac:dyDescent="0.25">
      <c r="A8" s="96"/>
      <c r="B8" s="97"/>
      <c r="C8" s="97"/>
      <c r="D8" s="98"/>
      <c r="E8" s="94"/>
      <c r="F8" s="94"/>
      <c r="G8" s="94"/>
      <c r="H8" s="99"/>
      <c r="I8" s="94"/>
      <c r="J8" s="94"/>
      <c r="K8" s="94"/>
      <c r="L8" s="100"/>
      <c r="M8" s="94"/>
    </row>
    <row r="9" spans="1:17" s="44" customFormat="1" x14ac:dyDescent="0.25">
      <c r="A9" s="96"/>
      <c r="B9" s="97"/>
      <c r="C9" s="97"/>
      <c r="D9" s="98"/>
      <c r="E9" s="94"/>
      <c r="F9" s="94"/>
      <c r="G9" s="94"/>
      <c r="H9" s="99"/>
      <c r="I9" s="94"/>
      <c r="J9" s="94"/>
      <c r="K9" s="94"/>
      <c r="L9" s="100"/>
      <c r="M9" s="94"/>
    </row>
    <row r="10" spans="1:17" s="44" customFormat="1" x14ac:dyDescent="0.25">
      <c r="A10" s="96"/>
      <c r="B10" s="97"/>
      <c r="C10" s="97"/>
      <c r="D10" s="98"/>
      <c r="E10" s="94"/>
      <c r="F10" s="94"/>
      <c r="G10" s="94"/>
      <c r="H10" s="99"/>
      <c r="I10" s="94"/>
      <c r="J10" s="94"/>
      <c r="K10" s="94"/>
      <c r="L10" s="100"/>
      <c r="M10" s="94"/>
    </row>
    <row r="11" spans="1:17" ht="15.75" thickBot="1" x14ac:dyDescent="0.3">
      <c r="A11" s="160" t="s">
        <v>1017</v>
      </c>
      <c r="B11" s="160"/>
      <c r="C11" s="160"/>
      <c r="D11" s="160"/>
      <c r="E11" s="160"/>
      <c r="F11" s="160"/>
      <c r="G11" s="160"/>
      <c r="H11" s="160"/>
      <c r="I11" s="160"/>
      <c r="J11" s="160"/>
      <c r="K11" s="160"/>
      <c r="L11" s="160"/>
      <c r="M11" s="160"/>
    </row>
    <row r="12" spans="1:17" ht="31.9" customHeight="1" thickTop="1" x14ac:dyDescent="0.25">
      <c r="A12" s="161" t="s">
        <v>1</v>
      </c>
      <c r="B12" s="154" t="s">
        <v>16</v>
      </c>
      <c r="C12" s="163" t="s">
        <v>17</v>
      </c>
      <c r="D12" s="165" t="s">
        <v>18</v>
      </c>
      <c r="E12" s="165" t="s">
        <v>3</v>
      </c>
      <c r="F12" s="165" t="s">
        <v>19</v>
      </c>
      <c r="G12" s="165"/>
      <c r="H12" s="167" t="s">
        <v>20</v>
      </c>
      <c r="I12" s="165" t="s">
        <v>21</v>
      </c>
      <c r="J12" s="165" t="s">
        <v>22</v>
      </c>
      <c r="K12" s="154" t="s">
        <v>4</v>
      </c>
      <c r="L12" s="156" t="s">
        <v>23</v>
      </c>
      <c r="M12" s="158" t="s">
        <v>24</v>
      </c>
    </row>
    <row r="13" spans="1:17" ht="55.9" customHeight="1" x14ac:dyDescent="0.25">
      <c r="A13" s="162"/>
      <c r="B13" s="155"/>
      <c r="C13" s="164"/>
      <c r="D13" s="166"/>
      <c r="E13" s="166"/>
      <c r="F13" s="102" t="s">
        <v>5</v>
      </c>
      <c r="G13" s="102" t="s">
        <v>6</v>
      </c>
      <c r="H13" s="168"/>
      <c r="I13" s="166"/>
      <c r="J13" s="166"/>
      <c r="K13" s="155"/>
      <c r="L13" s="157"/>
      <c r="M13" s="159"/>
      <c r="O13" s="17" t="s">
        <v>2</v>
      </c>
      <c r="P13" s="17" t="s">
        <v>3</v>
      </c>
      <c r="Q13" s="17" t="s">
        <v>4</v>
      </c>
    </row>
    <row r="14" spans="1:17" ht="36" x14ac:dyDescent="0.25">
      <c r="A14" s="62">
        <v>1</v>
      </c>
      <c r="B14" s="64" t="s">
        <v>58</v>
      </c>
      <c r="C14" s="74" t="s">
        <v>105</v>
      </c>
      <c r="D14" s="103" t="s">
        <v>25</v>
      </c>
      <c r="E14" s="103" t="s">
        <v>9</v>
      </c>
      <c r="F14" s="104">
        <f>25000*12</f>
        <v>300000</v>
      </c>
      <c r="G14" s="104">
        <f>F14*48/48*7-184363.82</f>
        <v>1915636.18</v>
      </c>
      <c r="H14" s="105" t="s">
        <v>59</v>
      </c>
      <c r="I14" s="106" t="s">
        <v>62</v>
      </c>
      <c r="J14" s="107" t="s">
        <v>61</v>
      </c>
      <c r="K14" s="107" t="s">
        <v>8</v>
      </c>
      <c r="L14" s="107" t="s">
        <v>63</v>
      </c>
      <c r="M14" s="108">
        <v>2021</v>
      </c>
      <c r="O14" s="17"/>
      <c r="P14" s="17"/>
      <c r="Q14" s="17"/>
    </row>
    <row r="15" spans="1:17" ht="24" x14ac:dyDescent="0.25">
      <c r="A15" s="62">
        <v>2</v>
      </c>
      <c r="B15" s="63" t="s">
        <v>64</v>
      </c>
      <c r="C15" s="74" t="s">
        <v>206</v>
      </c>
      <c r="D15" s="109"/>
      <c r="E15" s="103" t="s">
        <v>9</v>
      </c>
      <c r="F15" s="104">
        <f>250000/12*12</f>
        <v>250000</v>
      </c>
      <c r="G15" s="104">
        <f>F15*7</f>
        <v>1750000</v>
      </c>
      <c r="H15" s="105" t="s">
        <v>59</v>
      </c>
      <c r="I15" s="106" t="s">
        <v>62</v>
      </c>
      <c r="J15" s="107" t="s">
        <v>61</v>
      </c>
      <c r="K15" s="107" t="s">
        <v>8</v>
      </c>
      <c r="L15" s="107" t="s">
        <v>63</v>
      </c>
      <c r="M15" s="108">
        <v>2021</v>
      </c>
      <c r="O15" s="17"/>
      <c r="P15" s="17"/>
      <c r="Q15" s="17"/>
    </row>
    <row r="16" spans="1:17" x14ac:dyDescent="0.25">
      <c r="A16" s="169" t="s">
        <v>222</v>
      </c>
      <c r="B16" s="170"/>
      <c r="C16" s="170"/>
      <c r="D16" s="170"/>
      <c r="E16" s="171"/>
      <c r="F16" s="104"/>
      <c r="G16" s="110">
        <f>SUM(G14:G15)*1.19</f>
        <v>4362107.0541999992</v>
      </c>
      <c r="H16" s="105"/>
      <c r="I16" s="106"/>
      <c r="J16" s="107"/>
      <c r="K16" s="107"/>
      <c r="L16" s="107"/>
      <c r="M16" s="108"/>
      <c r="O16" s="17"/>
      <c r="P16" s="17" t="s">
        <v>7</v>
      </c>
      <c r="Q16" s="17" t="s">
        <v>8</v>
      </c>
    </row>
    <row r="17" spans="1:17" x14ac:dyDescent="0.25">
      <c r="A17" s="169" t="s">
        <v>235</v>
      </c>
      <c r="B17" s="170"/>
      <c r="C17" s="170"/>
      <c r="D17" s="170"/>
      <c r="E17" s="171"/>
      <c r="F17" s="104"/>
      <c r="G17" s="110">
        <f>0+'Anexa achizitii directe 2021'!D140</f>
        <v>1137892.9463999998</v>
      </c>
      <c r="H17" s="105"/>
      <c r="I17" s="106"/>
      <c r="J17" s="107"/>
      <c r="K17" s="107"/>
      <c r="L17" s="107"/>
      <c r="M17" s="108"/>
      <c r="N17" s="50"/>
      <c r="O17" s="17" t="s">
        <v>25</v>
      </c>
      <c r="P17" s="17" t="s">
        <v>9</v>
      </c>
      <c r="Q17" s="17" t="s">
        <v>10</v>
      </c>
    </row>
    <row r="18" spans="1:17" x14ac:dyDescent="0.25">
      <c r="A18" s="169" t="s">
        <v>223</v>
      </c>
      <c r="B18" s="170"/>
      <c r="C18" s="170"/>
      <c r="D18" s="170"/>
      <c r="E18" s="171"/>
      <c r="F18" s="104"/>
      <c r="G18" s="110">
        <f>SUM(G16:G17)</f>
        <v>5500000.000599999</v>
      </c>
      <c r="H18" s="105"/>
      <c r="I18" s="106"/>
      <c r="J18" s="107"/>
      <c r="K18" s="107"/>
      <c r="L18" s="107"/>
      <c r="M18" s="108"/>
      <c r="O18" s="17" t="s">
        <v>26</v>
      </c>
      <c r="P18" s="17"/>
      <c r="Q18" s="17"/>
    </row>
    <row r="19" spans="1:17" ht="24" x14ac:dyDescent="0.25">
      <c r="A19" s="62">
        <v>3</v>
      </c>
      <c r="B19" s="63" t="s">
        <v>207</v>
      </c>
      <c r="C19" s="74" t="s">
        <v>208</v>
      </c>
      <c r="D19" s="103" t="s">
        <v>25</v>
      </c>
      <c r="E19" s="103" t="s">
        <v>9</v>
      </c>
      <c r="F19" s="104">
        <f>1760208/48*1</f>
        <v>36671</v>
      </c>
      <c r="G19" s="104">
        <f>2921544/48*12</f>
        <v>730386</v>
      </c>
      <c r="H19" s="105" t="s">
        <v>59</v>
      </c>
      <c r="I19" s="106" t="s">
        <v>62</v>
      </c>
      <c r="J19" s="107" t="s">
        <v>61</v>
      </c>
      <c r="K19" s="95"/>
      <c r="L19" s="107" t="s">
        <v>63</v>
      </c>
      <c r="M19" s="108">
        <v>2021</v>
      </c>
      <c r="O19" s="17" t="s">
        <v>27</v>
      </c>
      <c r="P19" s="17"/>
      <c r="Q19" s="17"/>
    </row>
    <row r="20" spans="1:17" ht="24" x14ac:dyDescent="0.25">
      <c r="A20" s="62">
        <v>4</v>
      </c>
      <c r="B20" s="64" t="s">
        <v>216</v>
      </c>
      <c r="C20" s="72" t="s">
        <v>214</v>
      </c>
      <c r="D20" s="103" t="s">
        <v>30</v>
      </c>
      <c r="E20" s="103" t="s">
        <v>9</v>
      </c>
      <c r="F20" s="111">
        <f>30000/12</f>
        <v>2500</v>
      </c>
      <c r="G20" s="111">
        <f>30000</f>
        <v>30000</v>
      </c>
      <c r="H20" s="112" t="s">
        <v>59</v>
      </c>
      <c r="I20" s="92">
        <v>2019</v>
      </c>
      <c r="J20" s="113" t="s">
        <v>61</v>
      </c>
      <c r="K20" s="107" t="s">
        <v>10</v>
      </c>
      <c r="L20" s="107" t="s">
        <v>63</v>
      </c>
      <c r="M20" s="108">
        <v>2021</v>
      </c>
      <c r="O20" s="17" t="s">
        <v>28</v>
      </c>
      <c r="P20" s="17"/>
      <c r="Q20" s="17"/>
    </row>
    <row r="21" spans="1:17" ht="36" x14ac:dyDescent="0.25">
      <c r="A21" s="62">
        <v>5</v>
      </c>
      <c r="B21" s="64" t="s">
        <v>215</v>
      </c>
      <c r="C21" s="72" t="s">
        <v>217</v>
      </c>
      <c r="D21" s="103" t="s">
        <v>30</v>
      </c>
      <c r="E21" s="103" t="s">
        <v>9</v>
      </c>
      <c r="F21" s="111">
        <f>188387.09/12*2</f>
        <v>31397.848333333332</v>
      </c>
      <c r="G21" s="111">
        <f>188387.09</f>
        <v>188387.09</v>
      </c>
      <c r="H21" s="112" t="s">
        <v>59</v>
      </c>
      <c r="I21" s="92">
        <v>2019</v>
      </c>
      <c r="J21" s="113" t="s">
        <v>61</v>
      </c>
      <c r="K21" s="107" t="s">
        <v>10</v>
      </c>
      <c r="L21" s="107" t="s">
        <v>63</v>
      </c>
      <c r="M21" s="108">
        <v>2021</v>
      </c>
      <c r="O21" s="17" t="s">
        <v>11</v>
      </c>
      <c r="P21" s="17"/>
      <c r="Q21" s="17"/>
    </row>
    <row r="22" spans="1:17" ht="48" x14ac:dyDescent="0.25">
      <c r="A22" s="62">
        <v>6</v>
      </c>
      <c r="B22" s="64" t="s">
        <v>218</v>
      </c>
      <c r="C22" s="72" t="s">
        <v>219</v>
      </c>
      <c r="D22" s="103" t="s">
        <v>31</v>
      </c>
      <c r="E22" s="103" t="s">
        <v>7</v>
      </c>
      <c r="F22" s="111">
        <f>188387.09/12*2</f>
        <v>31397.848333333332</v>
      </c>
      <c r="G22" s="111">
        <f>674093.17/1.19</f>
        <v>566464.84873949585</v>
      </c>
      <c r="H22" s="112" t="s">
        <v>59</v>
      </c>
      <c r="I22" s="114">
        <v>2020</v>
      </c>
      <c r="J22" s="113" t="s">
        <v>61</v>
      </c>
      <c r="K22" s="107" t="s">
        <v>10</v>
      </c>
      <c r="L22" s="107" t="s">
        <v>72</v>
      </c>
      <c r="M22" s="108">
        <v>2021</v>
      </c>
      <c r="O22" s="17" t="s">
        <v>12</v>
      </c>
      <c r="P22" s="17"/>
      <c r="Q22" s="17"/>
    </row>
    <row r="23" spans="1:17" ht="36" x14ac:dyDescent="0.25">
      <c r="A23" s="62">
        <v>7</v>
      </c>
      <c r="B23" s="64" t="s">
        <v>220</v>
      </c>
      <c r="C23" s="72" t="s">
        <v>221</v>
      </c>
      <c r="D23" s="103" t="s">
        <v>25</v>
      </c>
      <c r="E23" s="103" t="s">
        <v>9</v>
      </c>
      <c r="F23" s="111">
        <f>3052800/48*6</f>
        <v>381600</v>
      </c>
      <c r="G23" s="115">
        <f>(4.95*17000)*12-298353.815</f>
        <v>711446.18500000006</v>
      </c>
      <c r="H23" s="112" t="s">
        <v>59</v>
      </c>
      <c r="I23" s="114">
        <v>2020</v>
      </c>
      <c r="J23" s="113" t="s">
        <v>61</v>
      </c>
      <c r="K23" s="107" t="s">
        <v>8</v>
      </c>
      <c r="L23" s="107" t="s">
        <v>63</v>
      </c>
      <c r="M23" s="108">
        <v>2021</v>
      </c>
      <c r="O23" s="17" t="s">
        <v>29</v>
      </c>
      <c r="P23" s="17"/>
      <c r="Q23" s="17"/>
    </row>
    <row r="24" spans="1:17" ht="48" x14ac:dyDescent="0.25">
      <c r="A24" s="62">
        <v>8</v>
      </c>
      <c r="B24" s="64" t="s">
        <v>226</v>
      </c>
      <c r="C24" s="72" t="s">
        <v>227</v>
      </c>
      <c r="D24" s="103" t="s">
        <v>31</v>
      </c>
      <c r="E24" s="103" t="s">
        <v>9</v>
      </c>
      <c r="F24" s="111">
        <v>84221.73</v>
      </c>
      <c r="G24" s="111">
        <v>100000</v>
      </c>
      <c r="H24" s="112" t="s">
        <v>59</v>
      </c>
      <c r="I24" s="114">
        <v>2017</v>
      </c>
      <c r="J24" s="113" t="s">
        <v>228</v>
      </c>
      <c r="K24" s="107" t="s">
        <v>10</v>
      </c>
      <c r="L24" s="107" t="s">
        <v>63</v>
      </c>
      <c r="M24" s="108">
        <v>2021</v>
      </c>
      <c r="O24" s="17" t="s">
        <v>30</v>
      </c>
      <c r="P24" s="17"/>
      <c r="Q24" s="17"/>
    </row>
    <row r="25" spans="1:17" ht="18.75" customHeight="1" x14ac:dyDescent="0.25">
      <c r="A25" s="169" t="s">
        <v>224</v>
      </c>
      <c r="B25" s="170"/>
      <c r="C25" s="170"/>
      <c r="D25" s="170"/>
      <c r="E25" s="171"/>
      <c r="F25" s="104"/>
      <c r="G25" s="110">
        <f>SUM(G19:G24)*1.19</f>
        <v>2768754.1072499999</v>
      </c>
      <c r="H25" s="105"/>
      <c r="I25" s="106"/>
      <c r="J25" s="107"/>
      <c r="K25" s="107"/>
      <c r="L25" s="107"/>
      <c r="M25" s="108"/>
      <c r="O25" s="17" t="s">
        <v>31</v>
      </c>
      <c r="P25" s="17"/>
      <c r="Q25" s="17"/>
    </row>
    <row r="26" spans="1:17" x14ac:dyDescent="0.25">
      <c r="A26" s="169" t="s">
        <v>247</v>
      </c>
      <c r="B26" s="170"/>
      <c r="C26" s="170"/>
      <c r="D26" s="170"/>
      <c r="E26" s="171"/>
      <c r="F26" s="104"/>
      <c r="G26" s="110">
        <f>0+'Anexa achizitii directe 2021'!D164</f>
        <v>804437.90189999994</v>
      </c>
      <c r="H26" s="105"/>
      <c r="I26" s="106"/>
      <c r="J26" s="107"/>
      <c r="K26" s="107"/>
      <c r="L26" s="107"/>
      <c r="M26" s="108"/>
    </row>
    <row r="27" spans="1:17" x14ac:dyDescent="0.25">
      <c r="A27" s="169" t="s">
        <v>225</v>
      </c>
      <c r="B27" s="170"/>
      <c r="C27" s="170"/>
      <c r="D27" s="170"/>
      <c r="E27" s="171"/>
      <c r="F27" s="104"/>
      <c r="G27" s="110">
        <f>SUM(G25:G26)-0.01</f>
        <v>3573191.99915</v>
      </c>
      <c r="H27" s="105"/>
      <c r="I27" s="106"/>
      <c r="J27" s="107"/>
      <c r="K27" s="107"/>
      <c r="L27" s="107"/>
      <c r="M27" s="108"/>
    </row>
    <row r="28" spans="1:17" ht="48" x14ac:dyDescent="0.25">
      <c r="A28" s="116">
        <v>9</v>
      </c>
      <c r="B28" s="64" t="s">
        <v>226</v>
      </c>
      <c r="C28" s="72" t="s">
        <v>227</v>
      </c>
      <c r="D28" s="103" t="s">
        <v>30</v>
      </c>
      <c r="E28" s="103" t="s">
        <v>7</v>
      </c>
      <c r="F28" s="111">
        <f>686501</f>
        <v>686501</v>
      </c>
      <c r="G28" s="111">
        <v>850000</v>
      </c>
      <c r="H28" s="112" t="s">
        <v>59</v>
      </c>
      <c r="I28" s="114">
        <v>2020</v>
      </c>
      <c r="J28" s="113" t="s">
        <v>228</v>
      </c>
      <c r="K28" s="107" t="s">
        <v>10</v>
      </c>
      <c r="L28" s="107" t="s">
        <v>63</v>
      </c>
      <c r="M28" s="108">
        <v>2021</v>
      </c>
    </row>
    <row r="29" spans="1:17" x14ac:dyDescent="0.25">
      <c r="A29" s="169" t="s">
        <v>229</v>
      </c>
      <c r="B29" s="170"/>
      <c r="C29" s="170"/>
      <c r="D29" s="170"/>
      <c r="E29" s="171"/>
      <c r="F29" s="104"/>
      <c r="G29" s="110">
        <f>SUM(G28)</f>
        <v>850000</v>
      </c>
      <c r="H29" s="105"/>
      <c r="I29" s="106"/>
      <c r="J29" s="107"/>
      <c r="K29" s="107"/>
      <c r="L29" s="107"/>
      <c r="M29" s="108"/>
    </row>
    <row r="30" spans="1:17" x14ac:dyDescent="0.25">
      <c r="A30" s="169" t="s">
        <v>230</v>
      </c>
      <c r="B30" s="170"/>
      <c r="C30" s="170"/>
      <c r="D30" s="170"/>
      <c r="E30" s="171"/>
      <c r="F30" s="104"/>
      <c r="G30" s="110">
        <f>SUM(G29)</f>
        <v>850000</v>
      </c>
      <c r="H30" s="105"/>
      <c r="I30" s="106"/>
      <c r="J30" s="107"/>
      <c r="K30" s="107"/>
      <c r="L30" s="107"/>
      <c r="M30" s="108"/>
    </row>
    <row r="31" spans="1:17" ht="24" x14ac:dyDescent="0.25">
      <c r="A31" s="62">
        <v>10</v>
      </c>
      <c r="B31" s="64" t="s">
        <v>212</v>
      </c>
      <c r="C31" s="64" t="s">
        <v>213</v>
      </c>
      <c r="D31" s="103" t="s">
        <v>25</v>
      </c>
      <c r="E31" s="103" t="s">
        <v>9</v>
      </c>
      <c r="F31" s="104">
        <f>3455034/36*3</f>
        <v>287919.5</v>
      </c>
      <c r="G31" s="104">
        <v>669396</v>
      </c>
      <c r="H31" s="105" t="s">
        <v>59</v>
      </c>
      <c r="I31" s="106" t="s">
        <v>62</v>
      </c>
      <c r="J31" s="107" t="s">
        <v>61</v>
      </c>
      <c r="K31" s="107"/>
      <c r="L31" s="106" t="s">
        <v>148</v>
      </c>
      <c r="M31" s="108">
        <v>2021</v>
      </c>
    </row>
    <row r="32" spans="1:17" ht="24" x14ac:dyDescent="0.25">
      <c r="A32" s="62">
        <v>11</v>
      </c>
      <c r="B32" s="64" t="s">
        <v>231</v>
      </c>
      <c r="C32" s="64" t="s">
        <v>213</v>
      </c>
      <c r="D32" s="103" t="s">
        <v>25</v>
      </c>
      <c r="E32" s="103" t="s">
        <v>9</v>
      </c>
      <c r="F32" s="104">
        <v>100000</v>
      </c>
      <c r="G32" s="104">
        <v>122730.57</v>
      </c>
      <c r="H32" s="105" t="s">
        <v>59</v>
      </c>
      <c r="I32" s="114">
        <v>2018</v>
      </c>
      <c r="J32" s="107" t="s">
        <v>61</v>
      </c>
      <c r="K32" s="107"/>
      <c r="L32" s="106" t="s">
        <v>148</v>
      </c>
      <c r="M32" s="108">
        <v>2021</v>
      </c>
    </row>
    <row r="33" spans="1:13" ht="24" x14ac:dyDescent="0.25">
      <c r="A33" s="62">
        <v>12</v>
      </c>
      <c r="B33" s="64" t="s">
        <v>232</v>
      </c>
      <c r="C33" s="64" t="s">
        <v>213</v>
      </c>
      <c r="D33" s="103" t="s">
        <v>25</v>
      </c>
      <c r="E33" s="103" t="s">
        <v>9</v>
      </c>
      <c r="F33" s="104">
        <v>300000</v>
      </c>
      <c r="G33" s="104">
        <v>304000</v>
      </c>
      <c r="H33" s="105" t="s">
        <v>59</v>
      </c>
      <c r="I33" s="114">
        <v>2018</v>
      </c>
      <c r="J33" s="107" t="s">
        <v>393</v>
      </c>
      <c r="K33" s="107"/>
      <c r="L33" s="106" t="s">
        <v>148</v>
      </c>
      <c r="M33" s="108">
        <v>2021</v>
      </c>
    </row>
    <row r="34" spans="1:13" ht="24" x14ac:dyDescent="0.25">
      <c r="A34" s="62">
        <v>13</v>
      </c>
      <c r="B34" s="64" t="s">
        <v>339</v>
      </c>
      <c r="C34" s="64" t="s">
        <v>213</v>
      </c>
      <c r="D34" s="103" t="s">
        <v>25</v>
      </c>
      <c r="E34" s="103" t="s">
        <v>9</v>
      </c>
      <c r="F34" s="104"/>
      <c r="G34" s="104">
        <f>6306929.6/24*12-268381.385321</f>
        <v>2885083.4146789997</v>
      </c>
      <c r="H34" s="105" t="s">
        <v>59</v>
      </c>
      <c r="I34" s="114">
        <v>2020</v>
      </c>
      <c r="J34" s="107" t="s">
        <v>61</v>
      </c>
      <c r="K34" s="107"/>
      <c r="L34" s="106" t="s">
        <v>148</v>
      </c>
      <c r="M34" s="108">
        <v>2021</v>
      </c>
    </row>
    <row r="35" spans="1:13" x14ac:dyDescent="0.25">
      <c r="A35" s="169" t="s">
        <v>233</v>
      </c>
      <c r="B35" s="170"/>
      <c r="C35" s="170"/>
      <c r="D35" s="170"/>
      <c r="E35" s="171"/>
      <c r="F35" s="104"/>
      <c r="G35" s="110">
        <f>SUM(G31:G34)*1.09</f>
        <v>4339518.8833001098</v>
      </c>
      <c r="H35" s="105"/>
      <c r="I35" s="106"/>
      <c r="J35" s="107"/>
      <c r="K35" s="107"/>
      <c r="L35" s="107"/>
      <c r="M35" s="108"/>
    </row>
    <row r="36" spans="1:13" x14ac:dyDescent="0.25">
      <c r="A36" s="169" t="s">
        <v>246</v>
      </c>
      <c r="B36" s="170"/>
      <c r="C36" s="170"/>
      <c r="D36" s="170"/>
      <c r="E36" s="171"/>
      <c r="F36" s="104"/>
      <c r="G36" s="110">
        <f>0+'Anexa achizitii directe 2021'!D309</f>
        <v>460481.12750000006</v>
      </c>
      <c r="H36" s="105"/>
      <c r="I36" s="106"/>
      <c r="J36" s="107"/>
      <c r="K36" s="107"/>
      <c r="L36" s="107"/>
      <c r="M36" s="108"/>
    </row>
    <row r="37" spans="1:13" x14ac:dyDescent="0.25">
      <c r="A37" s="169" t="s">
        <v>234</v>
      </c>
      <c r="B37" s="170"/>
      <c r="C37" s="170"/>
      <c r="D37" s="170"/>
      <c r="E37" s="171"/>
      <c r="F37" s="104"/>
      <c r="G37" s="110">
        <f>SUM(G35:G36)-0.01</f>
        <v>4800000.0008001104</v>
      </c>
      <c r="H37" s="105"/>
      <c r="I37" s="106"/>
      <c r="J37" s="107"/>
      <c r="K37" s="107"/>
      <c r="L37" s="107"/>
      <c r="M37" s="108"/>
    </row>
    <row r="38" spans="1:13" ht="24" x14ac:dyDescent="0.25">
      <c r="A38" s="62">
        <v>14</v>
      </c>
      <c r="B38" s="64" t="s">
        <v>211</v>
      </c>
      <c r="C38" s="72" t="s">
        <v>154</v>
      </c>
      <c r="D38" s="103" t="s">
        <v>25</v>
      </c>
      <c r="E38" s="103" t="s">
        <v>9</v>
      </c>
      <c r="F38" s="104">
        <f>500364/36</f>
        <v>13899</v>
      </c>
      <c r="G38" s="104">
        <f>1728576/36*7</f>
        <v>336112</v>
      </c>
      <c r="H38" s="105" t="s">
        <v>59</v>
      </c>
      <c r="I38" s="106" t="s">
        <v>62</v>
      </c>
      <c r="J38" s="107" t="s">
        <v>61</v>
      </c>
      <c r="K38" s="107"/>
      <c r="L38" s="107" t="s">
        <v>63</v>
      </c>
      <c r="M38" s="108">
        <v>2021</v>
      </c>
    </row>
    <row r="39" spans="1:13" ht="24" x14ac:dyDescent="0.25">
      <c r="A39" s="62">
        <v>15</v>
      </c>
      <c r="B39" s="64" t="s">
        <v>211</v>
      </c>
      <c r="C39" s="72" t="s">
        <v>154</v>
      </c>
      <c r="D39" s="103" t="s">
        <v>25</v>
      </c>
      <c r="E39" s="103" t="s">
        <v>7</v>
      </c>
      <c r="F39" s="104">
        <f>295920/36</f>
        <v>8220</v>
      </c>
      <c r="G39" s="104">
        <f>535020/36*7</f>
        <v>104031.66666666666</v>
      </c>
      <c r="H39" s="105" t="s">
        <v>59</v>
      </c>
      <c r="I39" s="114">
        <v>2018</v>
      </c>
      <c r="J39" s="107" t="s">
        <v>61</v>
      </c>
      <c r="K39" s="107"/>
      <c r="L39" s="107" t="s">
        <v>63</v>
      </c>
      <c r="M39" s="108">
        <v>2021</v>
      </c>
    </row>
    <row r="40" spans="1:13" ht="24" x14ac:dyDescent="0.25">
      <c r="A40" s="62">
        <v>16</v>
      </c>
      <c r="B40" s="64" t="s">
        <v>357</v>
      </c>
      <c r="C40" s="72" t="s">
        <v>154</v>
      </c>
      <c r="D40" s="103" t="s">
        <v>29</v>
      </c>
      <c r="E40" s="103" t="s">
        <v>9</v>
      </c>
      <c r="F40" s="104">
        <f>76097.4/12</f>
        <v>6341.45</v>
      </c>
      <c r="G40" s="104">
        <f>107377+29393+33355</f>
        <v>170125</v>
      </c>
      <c r="H40" s="105" t="s">
        <v>59</v>
      </c>
      <c r="I40" s="114">
        <v>2018</v>
      </c>
      <c r="J40" s="107" t="s">
        <v>61</v>
      </c>
      <c r="K40" s="107"/>
      <c r="L40" s="107" t="s">
        <v>63</v>
      </c>
      <c r="M40" s="108">
        <v>2021</v>
      </c>
    </row>
    <row r="41" spans="1:13" ht="24" x14ac:dyDescent="0.25">
      <c r="A41" s="62">
        <v>17</v>
      </c>
      <c r="B41" s="64" t="s">
        <v>211</v>
      </c>
      <c r="C41" s="72" t="s">
        <v>154</v>
      </c>
      <c r="D41" s="103" t="s">
        <v>25</v>
      </c>
      <c r="E41" s="103" t="s">
        <v>7</v>
      </c>
      <c r="F41" s="104">
        <f>76097.4</f>
        <v>76097.399999999994</v>
      </c>
      <c r="G41" s="104">
        <f>76097.4</f>
        <v>76097.399999999994</v>
      </c>
      <c r="H41" s="105" t="s">
        <v>59</v>
      </c>
      <c r="I41" s="106" t="s">
        <v>61</v>
      </c>
      <c r="J41" s="107" t="s">
        <v>61</v>
      </c>
      <c r="K41" s="107"/>
      <c r="L41" s="107" t="s">
        <v>63</v>
      </c>
      <c r="M41" s="108">
        <v>2021</v>
      </c>
    </row>
    <row r="42" spans="1:13" ht="24" x14ac:dyDescent="0.25">
      <c r="A42" s="62">
        <v>18</v>
      </c>
      <c r="B42" s="64" t="s">
        <v>340</v>
      </c>
      <c r="C42" s="72" t="s">
        <v>154</v>
      </c>
      <c r="D42" s="103" t="s">
        <v>25</v>
      </c>
      <c r="E42" s="103" t="s">
        <v>7</v>
      </c>
      <c r="F42" s="104">
        <v>78000</v>
      </c>
      <c r="G42" s="104">
        <f>150000</f>
        <v>150000</v>
      </c>
      <c r="H42" s="105" t="s">
        <v>59</v>
      </c>
      <c r="I42" s="106" t="s">
        <v>61</v>
      </c>
      <c r="J42" s="107" t="s">
        <v>61</v>
      </c>
      <c r="K42" s="107"/>
      <c r="L42" s="107" t="s">
        <v>63</v>
      </c>
      <c r="M42" s="108">
        <v>2021</v>
      </c>
    </row>
    <row r="43" spans="1:13" ht="24" x14ac:dyDescent="0.25">
      <c r="A43" s="62">
        <v>19</v>
      </c>
      <c r="B43" s="64" t="s">
        <v>341</v>
      </c>
      <c r="C43" s="72" t="s">
        <v>154</v>
      </c>
      <c r="D43" s="103" t="s">
        <v>25</v>
      </c>
      <c r="E43" s="103" t="s">
        <v>7</v>
      </c>
      <c r="F43" s="104">
        <v>78000</v>
      </c>
      <c r="G43" s="104">
        <f>552682.72-60449.47</f>
        <v>492233.25</v>
      </c>
      <c r="H43" s="105" t="s">
        <v>59</v>
      </c>
      <c r="I43" s="106" t="s">
        <v>61</v>
      </c>
      <c r="J43" s="107" t="s">
        <v>61</v>
      </c>
      <c r="K43" s="107"/>
      <c r="L43" s="107" t="s">
        <v>63</v>
      </c>
      <c r="M43" s="108">
        <v>2021</v>
      </c>
    </row>
    <row r="44" spans="1:13" ht="36" x14ac:dyDescent="0.25">
      <c r="A44" s="62">
        <v>20</v>
      </c>
      <c r="B44" s="64" t="s">
        <v>337</v>
      </c>
      <c r="C44" s="72" t="s">
        <v>338</v>
      </c>
      <c r="D44" s="103" t="s">
        <v>25</v>
      </c>
      <c r="E44" s="103" t="s">
        <v>9</v>
      </c>
      <c r="F44" s="104"/>
      <c r="G44" s="104">
        <f>118596.47+60000-26610.327</f>
        <v>151986.14300000001</v>
      </c>
      <c r="H44" s="105" t="s">
        <v>59</v>
      </c>
      <c r="I44" s="106" t="s">
        <v>61</v>
      </c>
      <c r="J44" s="107" t="s">
        <v>61</v>
      </c>
      <c r="K44" s="107"/>
      <c r="L44" s="107" t="s">
        <v>63</v>
      </c>
      <c r="M44" s="108">
        <v>2021</v>
      </c>
    </row>
    <row r="45" spans="1:13" ht="24" x14ac:dyDescent="0.25">
      <c r="A45" s="62">
        <v>21</v>
      </c>
      <c r="B45" s="64" t="s">
        <v>376</v>
      </c>
      <c r="C45" s="72" t="s">
        <v>154</v>
      </c>
      <c r="D45" s="103" t="s">
        <v>29</v>
      </c>
      <c r="E45" s="103" t="s">
        <v>9</v>
      </c>
      <c r="F45" s="104">
        <v>126186</v>
      </c>
      <c r="G45" s="104">
        <f>648678/48*6</f>
        <v>81084.75</v>
      </c>
      <c r="H45" s="105" t="s">
        <v>59</v>
      </c>
      <c r="I45" s="106" t="s">
        <v>61</v>
      </c>
      <c r="J45" s="107" t="s">
        <v>61</v>
      </c>
      <c r="K45" s="107"/>
      <c r="L45" s="107" t="s">
        <v>63</v>
      </c>
      <c r="M45" s="108">
        <v>2021</v>
      </c>
    </row>
    <row r="46" spans="1:13" ht="24" x14ac:dyDescent="0.25">
      <c r="A46" s="62">
        <v>22</v>
      </c>
      <c r="B46" s="64" t="s">
        <v>377</v>
      </c>
      <c r="C46" s="72" t="s">
        <v>154</v>
      </c>
      <c r="D46" s="103" t="s">
        <v>29</v>
      </c>
      <c r="E46" s="103" t="s">
        <v>9</v>
      </c>
      <c r="F46" s="104">
        <v>121776.9</v>
      </c>
      <c r="G46" s="104">
        <f>635119.3/48*6</f>
        <v>79389.912500000006</v>
      </c>
      <c r="H46" s="105" t="s">
        <v>59</v>
      </c>
      <c r="I46" s="106" t="s">
        <v>61</v>
      </c>
      <c r="J46" s="107" t="s">
        <v>61</v>
      </c>
      <c r="K46" s="107"/>
      <c r="L46" s="107" t="s">
        <v>63</v>
      </c>
      <c r="M46" s="108">
        <v>2021</v>
      </c>
    </row>
    <row r="47" spans="1:13" ht="36" x14ac:dyDescent="0.25">
      <c r="A47" s="62">
        <v>23</v>
      </c>
      <c r="B47" s="64" t="s">
        <v>1011</v>
      </c>
      <c r="C47" s="72" t="s">
        <v>154</v>
      </c>
      <c r="D47" s="103" t="s">
        <v>29</v>
      </c>
      <c r="E47" s="103" t="s">
        <v>9</v>
      </c>
      <c r="F47" s="104">
        <v>121776.9</v>
      </c>
      <c r="G47" s="104">
        <f>641262/2</f>
        <v>320631</v>
      </c>
      <c r="H47" s="105" t="s">
        <v>59</v>
      </c>
      <c r="I47" s="106" t="s">
        <v>61</v>
      </c>
      <c r="J47" s="107" t="s">
        <v>61</v>
      </c>
      <c r="K47" s="107"/>
      <c r="L47" s="107" t="s">
        <v>63</v>
      </c>
      <c r="M47" s="108">
        <v>2021</v>
      </c>
    </row>
    <row r="48" spans="1:13" ht="24" x14ac:dyDescent="0.25">
      <c r="A48" s="62">
        <v>24</v>
      </c>
      <c r="B48" s="64" t="s">
        <v>375</v>
      </c>
      <c r="C48" s="72" t="s">
        <v>153</v>
      </c>
      <c r="D48" s="103" t="s">
        <v>29</v>
      </c>
      <c r="E48" s="103" t="s">
        <v>9</v>
      </c>
      <c r="F48" s="104">
        <v>22780</v>
      </c>
      <c r="G48" s="104">
        <v>236664</v>
      </c>
      <c r="H48" s="105" t="s">
        <v>59</v>
      </c>
      <c r="I48" s="106" t="s">
        <v>61</v>
      </c>
      <c r="J48" s="107" t="s">
        <v>61</v>
      </c>
      <c r="K48" s="107"/>
      <c r="L48" s="107" t="s">
        <v>63</v>
      </c>
      <c r="M48" s="108">
        <v>2021</v>
      </c>
    </row>
    <row r="49" spans="1:13" ht="24" x14ac:dyDescent="0.25">
      <c r="A49" s="62">
        <v>25</v>
      </c>
      <c r="B49" s="64" t="s">
        <v>397</v>
      </c>
      <c r="C49" s="72" t="s">
        <v>153</v>
      </c>
      <c r="D49" s="103" t="s">
        <v>25</v>
      </c>
      <c r="E49" s="103" t="s">
        <v>9</v>
      </c>
      <c r="F49" s="104"/>
      <c r="G49" s="104">
        <f>1796483.19-658485.042</f>
        <v>1137998.148</v>
      </c>
      <c r="H49" s="105" t="s">
        <v>59</v>
      </c>
      <c r="I49" s="106" t="s">
        <v>61</v>
      </c>
      <c r="J49" s="107" t="s">
        <v>61</v>
      </c>
      <c r="K49" s="107"/>
      <c r="L49" s="107" t="s">
        <v>63</v>
      </c>
      <c r="M49" s="108">
        <v>2021</v>
      </c>
    </row>
    <row r="50" spans="1:13" x14ac:dyDescent="0.25">
      <c r="A50" s="169" t="s">
        <v>236</v>
      </c>
      <c r="B50" s="170"/>
      <c r="C50" s="170"/>
      <c r="D50" s="170"/>
      <c r="E50" s="171"/>
      <c r="F50" s="104"/>
      <c r="G50" s="110">
        <f>SUM(G38:G49)*1.19</f>
        <v>3970260.3914983333</v>
      </c>
      <c r="H50" s="105"/>
      <c r="I50" s="106"/>
      <c r="J50" s="107"/>
      <c r="K50" s="107"/>
      <c r="L50" s="107"/>
      <c r="M50" s="108"/>
    </row>
    <row r="51" spans="1:13" x14ac:dyDescent="0.25">
      <c r="A51" s="169" t="s">
        <v>245</v>
      </c>
      <c r="B51" s="170"/>
      <c r="C51" s="170"/>
      <c r="D51" s="170"/>
      <c r="E51" s="171"/>
      <c r="F51" s="104"/>
      <c r="G51" s="110">
        <f>0+'Anexa achizitii directe 2021'!D351</f>
        <v>279739.60700000002</v>
      </c>
      <c r="H51" s="105"/>
      <c r="I51" s="106"/>
      <c r="J51" s="107"/>
      <c r="K51" s="107"/>
      <c r="L51" s="107"/>
      <c r="M51" s="108"/>
    </row>
    <row r="52" spans="1:13" x14ac:dyDescent="0.25">
      <c r="A52" s="169" t="s">
        <v>237</v>
      </c>
      <c r="B52" s="170"/>
      <c r="C52" s="170"/>
      <c r="D52" s="170"/>
      <c r="E52" s="171"/>
      <c r="F52" s="104"/>
      <c r="G52" s="110">
        <f>SUM(G50:G51)</f>
        <v>4249999.9984983336</v>
      </c>
      <c r="H52" s="105"/>
      <c r="I52" s="106"/>
      <c r="J52" s="107"/>
      <c r="K52" s="107"/>
      <c r="L52" s="107"/>
      <c r="M52" s="108"/>
    </row>
    <row r="53" spans="1:13" ht="36" x14ac:dyDescent="0.25">
      <c r="A53" s="62">
        <v>26</v>
      </c>
      <c r="B53" s="117" t="s">
        <v>387</v>
      </c>
      <c r="C53" s="72" t="s">
        <v>240</v>
      </c>
      <c r="D53" s="103" t="s">
        <v>25</v>
      </c>
      <c r="E53" s="103" t="s">
        <v>7</v>
      </c>
      <c r="F53" s="104"/>
      <c r="G53" s="104">
        <f>136016.6+37342.369</f>
        <v>173358.96900000001</v>
      </c>
      <c r="H53" s="105" t="s">
        <v>59</v>
      </c>
      <c r="I53" s="114">
        <v>2018</v>
      </c>
      <c r="J53" s="107" t="s">
        <v>61</v>
      </c>
      <c r="K53" s="107"/>
      <c r="L53" s="107" t="s">
        <v>63</v>
      </c>
      <c r="M53" s="108">
        <v>2021</v>
      </c>
    </row>
    <row r="54" spans="1:13" ht="36" x14ac:dyDescent="0.25">
      <c r="A54" s="62">
        <v>27</v>
      </c>
      <c r="B54" s="117" t="s">
        <v>388</v>
      </c>
      <c r="C54" s="72" t="s">
        <v>240</v>
      </c>
      <c r="D54" s="103" t="s">
        <v>25</v>
      </c>
      <c r="E54" s="103" t="s">
        <v>7</v>
      </c>
      <c r="F54" s="104"/>
      <c r="G54" s="104">
        <f>193730.75/1.19+37342.369</f>
        <v>200141.31857983195</v>
      </c>
      <c r="H54" s="105" t="s">
        <v>59</v>
      </c>
      <c r="I54" s="114">
        <v>2018</v>
      </c>
      <c r="J54" s="107" t="s">
        <v>61</v>
      </c>
      <c r="K54" s="107"/>
      <c r="L54" s="107" t="s">
        <v>63</v>
      </c>
      <c r="M54" s="108">
        <v>2021</v>
      </c>
    </row>
    <row r="55" spans="1:13" ht="24" x14ac:dyDescent="0.25">
      <c r="A55" s="62">
        <v>28</v>
      </c>
      <c r="B55" s="118" t="s">
        <v>389</v>
      </c>
      <c r="C55" s="72" t="s">
        <v>240</v>
      </c>
      <c r="D55" s="103" t="s">
        <v>25</v>
      </c>
      <c r="E55" s="103" t="s">
        <v>7</v>
      </c>
      <c r="F55" s="104"/>
      <c r="G55" s="104">
        <f>10046.4/12*12</f>
        <v>10046.4</v>
      </c>
      <c r="H55" s="105" t="s">
        <v>59</v>
      </c>
      <c r="I55" s="114">
        <v>2018</v>
      </c>
      <c r="J55" s="107" t="s">
        <v>61</v>
      </c>
      <c r="K55" s="107"/>
      <c r="L55" s="107" t="s">
        <v>63</v>
      </c>
      <c r="M55" s="108">
        <v>2021</v>
      </c>
    </row>
    <row r="56" spans="1:13" ht="24" x14ac:dyDescent="0.25">
      <c r="A56" s="62">
        <v>29</v>
      </c>
      <c r="B56" s="117" t="s">
        <v>390</v>
      </c>
      <c r="C56" s="72" t="s">
        <v>240</v>
      </c>
      <c r="D56" s="103" t="s">
        <v>25</v>
      </c>
      <c r="E56" s="103" t="s">
        <v>7</v>
      </c>
      <c r="F56" s="104"/>
      <c r="G56" s="104">
        <f>14976/12*12</f>
        <v>14976</v>
      </c>
      <c r="H56" s="105" t="s">
        <v>59</v>
      </c>
      <c r="I56" s="114">
        <v>2018</v>
      </c>
      <c r="J56" s="107" t="s">
        <v>61</v>
      </c>
      <c r="K56" s="107"/>
      <c r="L56" s="107" t="s">
        <v>63</v>
      </c>
      <c r="M56" s="108">
        <v>2021</v>
      </c>
    </row>
    <row r="57" spans="1:13" x14ac:dyDescent="0.25">
      <c r="A57" s="169" t="s">
        <v>238</v>
      </c>
      <c r="B57" s="170"/>
      <c r="C57" s="170"/>
      <c r="D57" s="170"/>
      <c r="E57" s="171"/>
      <c r="F57" s="104"/>
      <c r="G57" s="110">
        <f>SUM(G53:G56)*1.19</f>
        <v>474241.99822000001</v>
      </c>
      <c r="H57" s="105"/>
      <c r="I57" s="106"/>
      <c r="J57" s="107"/>
      <c r="K57" s="107"/>
      <c r="L57" s="107"/>
      <c r="M57" s="108"/>
    </row>
    <row r="58" spans="1:13" x14ac:dyDescent="0.25">
      <c r="A58" s="169" t="s">
        <v>244</v>
      </c>
      <c r="B58" s="170"/>
      <c r="C58" s="170"/>
      <c r="D58" s="170"/>
      <c r="E58" s="171"/>
      <c r="F58" s="104"/>
      <c r="G58" s="110">
        <f>0+'Anexa achizitii directe 2021'!D379</f>
        <v>175757.99224200001</v>
      </c>
      <c r="H58" s="105"/>
      <c r="I58" s="106"/>
      <c r="J58" s="107"/>
      <c r="K58" s="107"/>
      <c r="L58" s="107"/>
      <c r="M58" s="108"/>
    </row>
    <row r="59" spans="1:13" x14ac:dyDescent="0.25">
      <c r="A59" s="169" t="s">
        <v>239</v>
      </c>
      <c r="B59" s="170"/>
      <c r="C59" s="170"/>
      <c r="D59" s="170"/>
      <c r="E59" s="171"/>
      <c r="F59" s="104"/>
      <c r="G59" s="110">
        <f>G57+G58+0.01</f>
        <v>650000.00046200003</v>
      </c>
      <c r="H59" s="105"/>
      <c r="I59" s="106"/>
      <c r="J59" s="107"/>
      <c r="K59" s="107"/>
      <c r="L59" s="107"/>
      <c r="M59" s="108"/>
    </row>
    <row r="60" spans="1:13" ht="24.75" x14ac:dyDescent="0.25">
      <c r="A60" s="62">
        <v>30</v>
      </c>
      <c r="B60" s="64" t="s">
        <v>209</v>
      </c>
      <c r="C60" s="83" t="s">
        <v>210</v>
      </c>
      <c r="D60" s="103" t="s">
        <v>25</v>
      </c>
      <c r="E60" s="103" t="s">
        <v>9</v>
      </c>
      <c r="F60" s="104">
        <f>708960/48</f>
        <v>14770</v>
      </c>
      <c r="G60" s="104">
        <f>2451840/48*12-94860.403</f>
        <v>518099.59700000001</v>
      </c>
      <c r="H60" s="105" t="s">
        <v>59</v>
      </c>
      <c r="I60" s="106" t="s">
        <v>62</v>
      </c>
      <c r="J60" s="107" t="s">
        <v>61</v>
      </c>
      <c r="K60" s="107"/>
      <c r="L60" s="107" t="s">
        <v>63</v>
      </c>
      <c r="M60" s="108">
        <v>2021</v>
      </c>
    </row>
    <row r="61" spans="1:13" x14ac:dyDescent="0.25">
      <c r="A61" s="169" t="s">
        <v>241</v>
      </c>
      <c r="B61" s="170"/>
      <c r="C61" s="170"/>
      <c r="D61" s="170"/>
      <c r="E61" s="171"/>
      <c r="F61" s="104"/>
      <c r="G61" s="110">
        <f>SUM(G60)*1.19</f>
        <v>616538.52043000003</v>
      </c>
      <c r="H61" s="105"/>
      <c r="I61" s="106"/>
      <c r="J61" s="107"/>
      <c r="K61" s="107"/>
      <c r="L61" s="107"/>
      <c r="M61" s="108"/>
    </row>
    <row r="62" spans="1:13" x14ac:dyDescent="0.25">
      <c r="A62" s="169" t="s">
        <v>243</v>
      </c>
      <c r="B62" s="170"/>
      <c r="C62" s="170"/>
      <c r="D62" s="170"/>
      <c r="E62" s="171"/>
      <c r="F62" s="104"/>
      <c r="G62" s="110">
        <f>0+'Anexa achizitii directe 2021'!D383</f>
        <v>83461.482999999993</v>
      </c>
      <c r="H62" s="105"/>
      <c r="I62" s="106"/>
      <c r="J62" s="107"/>
      <c r="K62" s="107"/>
      <c r="L62" s="107"/>
      <c r="M62" s="108"/>
    </row>
    <row r="63" spans="1:13" x14ac:dyDescent="0.25">
      <c r="A63" s="169" t="s">
        <v>242</v>
      </c>
      <c r="B63" s="170"/>
      <c r="C63" s="170"/>
      <c r="D63" s="170"/>
      <c r="E63" s="171"/>
      <c r="F63" s="104"/>
      <c r="G63" s="110">
        <f>SUM(G61:G62)</f>
        <v>700000.00343000004</v>
      </c>
      <c r="H63" s="105"/>
      <c r="I63" s="106"/>
      <c r="J63" s="107"/>
      <c r="K63" s="107"/>
      <c r="L63" s="107"/>
      <c r="M63" s="108"/>
    </row>
    <row r="64" spans="1:13" ht="24" x14ac:dyDescent="0.25">
      <c r="A64" s="62">
        <v>31</v>
      </c>
      <c r="B64" s="142" t="s">
        <v>291</v>
      </c>
      <c r="C64" s="72" t="s">
        <v>290</v>
      </c>
      <c r="D64" s="103" t="s">
        <v>25</v>
      </c>
      <c r="E64" s="103" t="s">
        <v>9</v>
      </c>
      <c r="F64" s="104">
        <v>1</v>
      </c>
      <c r="G64" s="143">
        <f>1035000/1.19</f>
        <v>869747.89915966394</v>
      </c>
      <c r="H64" s="105" t="s">
        <v>59</v>
      </c>
      <c r="I64" s="106" t="s">
        <v>292</v>
      </c>
      <c r="J64" s="106" t="s">
        <v>292</v>
      </c>
      <c r="K64" s="107"/>
      <c r="L64" s="107" t="s">
        <v>63</v>
      </c>
      <c r="M64" s="108">
        <v>2021</v>
      </c>
    </row>
    <row r="65" spans="1:13" ht="24" x14ac:dyDescent="0.25">
      <c r="A65" s="62">
        <v>32</v>
      </c>
      <c r="B65" s="142" t="s">
        <v>1012</v>
      </c>
      <c r="C65" s="72" t="s">
        <v>290</v>
      </c>
      <c r="D65" s="103" t="s">
        <v>25</v>
      </c>
      <c r="E65" s="103" t="s">
        <v>9</v>
      </c>
      <c r="F65" s="104">
        <v>1</v>
      </c>
      <c r="G65" s="143">
        <f>1000000/1.19</f>
        <v>840336.13445378153</v>
      </c>
      <c r="H65" s="105" t="s">
        <v>59</v>
      </c>
      <c r="I65" s="106" t="s">
        <v>292</v>
      </c>
      <c r="J65" s="106" t="s">
        <v>292</v>
      </c>
      <c r="K65" s="107"/>
      <c r="L65" s="107" t="s">
        <v>63</v>
      </c>
      <c r="M65" s="108">
        <v>2021</v>
      </c>
    </row>
    <row r="66" spans="1:13" ht="51" x14ac:dyDescent="0.25">
      <c r="A66" s="62">
        <v>33</v>
      </c>
      <c r="B66" s="142" t="s">
        <v>1013</v>
      </c>
      <c r="C66" s="72" t="s">
        <v>290</v>
      </c>
      <c r="D66" s="103" t="s">
        <v>25</v>
      </c>
      <c r="E66" s="103" t="s">
        <v>9</v>
      </c>
      <c r="F66" s="104">
        <v>1</v>
      </c>
      <c r="G66" s="143">
        <f>143000/1.19</f>
        <v>120168.06722689077</v>
      </c>
      <c r="H66" s="105" t="s">
        <v>59</v>
      </c>
      <c r="I66" s="106" t="s">
        <v>292</v>
      </c>
      <c r="J66" s="106" t="s">
        <v>292</v>
      </c>
      <c r="K66" s="107"/>
      <c r="L66" s="107" t="s">
        <v>63</v>
      </c>
      <c r="M66" s="108">
        <v>2021</v>
      </c>
    </row>
    <row r="67" spans="1:13" ht="24" x14ac:dyDescent="0.25">
      <c r="A67" s="62">
        <v>34</v>
      </c>
      <c r="B67" s="142" t="s">
        <v>1014</v>
      </c>
      <c r="C67" s="72" t="s">
        <v>290</v>
      </c>
      <c r="D67" s="103" t="s">
        <v>25</v>
      </c>
      <c r="E67" s="103" t="s">
        <v>9</v>
      </c>
      <c r="F67" s="104">
        <v>1</v>
      </c>
      <c r="G67" s="143">
        <f>192000/1.19</f>
        <v>161344.53781512607</v>
      </c>
      <c r="H67" s="105" t="s">
        <v>59</v>
      </c>
      <c r="I67" s="106" t="s">
        <v>292</v>
      </c>
      <c r="J67" s="106" t="s">
        <v>292</v>
      </c>
      <c r="K67" s="107"/>
      <c r="L67" s="107" t="s">
        <v>63</v>
      </c>
      <c r="M67" s="108">
        <v>2021</v>
      </c>
    </row>
    <row r="68" spans="1:13" ht="51" x14ac:dyDescent="0.25">
      <c r="A68" s="62">
        <v>35</v>
      </c>
      <c r="B68" s="142" t="s">
        <v>1015</v>
      </c>
      <c r="C68" s="72" t="s">
        <v>290</v>
      </c>
      <c r="D68" s="103" t="s">
        <v>25</v>
      </c>
      <c r="E68" s="103" t="s">
        <v>9</v>
      </c>
      <c r="F68" s="104">
        <v>1</v>
      </c>
      <c r="G68" s="143">
        <f>50000/1.19</f>
        <v>42016.806722689078</v>
      </c>
      <c r="H68" s="105" t="s">
        <v>59</v>
      </c>
      <c r="I68" s="106" t="s">
        <v>292</v>
      </c>
      <c r="J68" s="106" t="s">
        <v>292</v>
      </c>
      <c r="K68" s="107"/>
      <c r="L68" s="107" t="s">
        <v>63</v>
      </c>
      <c r="M68" s="108">
        <v>2021</v>
      </c>
    </row>
    <row r="69" spans="1:13" ht="25.5" x14ac:dyDescent="0.25">
      <c r="A69" s="62">
        <v>36</v>
      </c>
      <c r="B69" s="142" t="s">
        <v>1018</v>
      </c>
      <c r="C69" s="72" t="s">
        <v>290</v>
      </c>
      <c r="D69" s="103" t="s">
        <v>25</v>
      </c>
      <c r="E69" s="103" t="s">
        <v>9</v>
      </c>
      <c r="F69" s="104">
        <v>1</v>
      </c>
      <c r="G69" s="143">
        <f>121000/1.19</f>
        <v>101680.67226890757</v>
      </c>
      <c r="H69" s="105" t="s">
        <v>59</v>
      </c>
      <c r="I69" s="106" t="s">
        <v>292</v>
      </c>
      <c r="J69" s="106" t="s">
        <v>292</v>
      </c>
      <c r="K69" s="107"/>
      <c r="L69" s="107" t="s">
        <v>63</v>
      </c>
      <c r="M69" s="108">
        <v>2021</v>
      </c>
    </row>
    <row r="70" spans="1:13" x14ac:dyDescent="0.25">
      <c r="A70" s="169" t="s">
        <v>297</v>
      </c>
      <c r="B70" s="170"/>
      <c r="C70" s="170"/>
      <c r="D70" s="170"/>
      <c r="E70" s="171"/>
      <c r="F70" s="104"/>
      <c r="G70" s="110">
        <f>SUM(G64:G69)*1.19</f>
        <v>2541000.0000000005</v>
      </c>
      <c r="H70" s="105"/>
      <c r="I70" s="106"/>
      <c r="J70" s="107"/>
      <c r="K70" s="107"/>
      <c r="L70" s="107"/>
      <c r="M70" s="108"/>
    </row>
    <row r="71" spans="1:13" hidden="1" x14ac:dyDescent="0.25">
      <c r="A71" s="169" t="s">
        <v>307</v>
      </c>
      <c r="B71" s="170"/>
      <c r="C71" s="170"/>
      <c r="D71" s="170"/>
      <c r="E71" s="171"/>
      <c r="F71" s="104"/>
      <c r="G71" s="110">
        <f>'Anexa achizitii directe 2021'!D529</f>
        <v>0</v>
      </c>
      <c r="H71" s="105"/>
      <c r="I71" s="106"/>
      <c r="J71" s="107"/>
      <c r="K71" s="107"/>
      <c r="L71" s="107"/>
      <c r="M71" s="108"/>
    </row>
    <row r="72" spans="1:13" x14ac:dyDescent="0.25">
      <c r="A72" s="169" t="s">
        <v>299</v>
      </c>
      <c r="B72" s="170"/>
      <c r="C72" s="170"/>
      <c r="D72" s="170"/>
      <c r="E72" s="171"/>
      <c r="F72" s="104"/>
      <c r="G72" s="110">
        <f>G70+G71</f>
        <v>2541000.0000000005</v>
      </c>
      <c r="H72" s="105"/>
      <c r="I72" s="106"/>
      <c r="J72" s="107"/>
      <c r="K72" s="107"/>
      <c r="L72" s="107"/>
      <c r="M72" s="108"/>
    </row>
    <row r="73" spans="1:13" ht="15" hidden="1" customHeight="1" x14ac:dyDescent="0.25">
      <c r="A73" s="169" t="s">
        <v>306</v>
      </c>
      <c r="B73" s="170"/>
      <c r="C73" s="170"/>
      <c r="D73" s="170"/>
      <c r="E73" s="171"/>
      <c r="F73" s="104"/>
      <c r="G73" s="110">
        <f>0+'Anexa achizitii directe 2021'!D532</f>
        <v>0</v>
      </c>
      <c r="H73" s="105"/>
      <c r="I73" s="106"/>
      <c r="J73" s="107"/>
      <c r="K73" s="107"/>
      <c r="L73" s="107"/>
      <c r="M73" s="108"/>
    </row>
    <row r="74" spans="1:13" x14ac:dyDescent="0.25">
      <c r="A74" s="150"/>
      <c r="B74" s="150"/>
      <c r="C74" s="150"/>
      <c r="D74" s="150"/>
      <c r="E74" s="150"/>
      <c r="F74" s="150"/>
      <c r="G74" s="40"/>
      <c r="I74" s="50"/>
    </row>
    <row r="75" spans="1:13" s="134" customFormat="1" ht="15.75" x14ac:dyDescent="0.25">
      <c r="A75" s="153" t="s">
        <v>374</v>
      </c>
      <c r="B75" s="153"/>
      <c r="C75" s="153"/>
      <c r="D75" s="153"/>
      <c r="E75" s="153"/>
      <c r="F75" s="153"/>
      <c r="G75" s="133">
        <f>G61+G57+G50+G35+G29+G25+G16+'Anexa achizitii directe 2021'!D533</f>
        <v>24566192.009593442</v>
      </c>
      <c r="I75" s="135"/>
    </row>
    <row r="76" spans="1:13" s="134" customFormat="1" ht="15.75" x14ac:dyDescent="0.25">
      <c r="A76" s="136"/>
      <c r="B76" s="134" t="s">
        <v>373</v>
      </c>
      <c r="G76" s="137">
        <f>G73+G72</f>
        <v>2541000.0000000005</v>
      </c>
    </row>
    <row r="77" spans="1:13" s="37" customFormat="1" ht="12.75" x14ac:dyDescent="0.2">
      <c r="A77" s="87"/>
      <c r="B77" s="87" t="s">
        <v>273</v>
      </c>
      <c r="C77" s="36"/>
      <c r="E77" s="38"/>
      <c r="F77" s="151" t="s">
        <v>301</v>
      </c>
      <c r="G77" s="151"/>
      <c r="H77" s="151"/>
      <c r="J77" s="152" t="s">
        <v>274</v>
      </c>
      <c r="K77" s="152"/>
      <c r="L77" s="152"/>
      <c r="M77" s="152"/>
    </row>
    <row r="78" spans="1:13" s="37" customFormat="1" ht="12.75" x14ac:dyDescent="0.2">
      <c r="A78" s="87"/>
      <c r="B78" s="87" t="s">
        <v>275</v>
      </c>
      <c r="C78" s="36"/>
      <c r="E78" s="38"/>
      <c r="F78" s="151" t="s">
        <v>302</v>
      </c>
      <c r="G78" s="151"/>
      <c r="H78" s="151"/>
      <c r="J78" s="151" t="s">
        <v>276</v>
      </c>
      <c r="K78" s="151"/>
      <c r="L78" s="151"/>
      <c r="M78" s="151"/>
    </row>
    <row r="79" spans="1:13" s="134" customFormat="1" ht="15.75" x14ac:dyDescent="0.25">
      <c r="A79" s="136"/>
    </row>
  </sheetData>
  <mergeCells count="43">
    <mergeCell ref="A70:E70"/>
    <mergeCell ref="A73:E73"/>
    <mergeCell ref="A72:E72"/>
    <mergeCell ref="A63:E63"/>
    <mergeCell ref="A57:E57"/>
    <mergeCell ref="A58:E58"/>
    <mergeCell ref="A59:E59"/>
    <mergeCell ref="A61:E61"/>
    <mergeCell ref="A62:E62"/>
    <mergeCell ref="A71:E71"/>
    <mergeCell ref="A36:E36"/>
    <mergeCell ref="A37:E37"/>
    <mergeCell ref="A50:E50"/>
    <mergeCell ref="A51:E51"/>
    <mergeCell ref="A52:E52"/>
    <mergeCell ref="A27:E27"/>
    <mergeCell ref="A29:E29"/>
    <mergeCell ref="A30:E30"/>
    <mergeCell ref="A35:E35"/>
    <mergeCell ref="A16:E16"/>
    <mergeCell ref="A17:E17"/>
    <mergeCell ref="A18:E18"/>
    <mergeCell ref="A25:E25"/>
    <mergeCell ref="A26:E26"/>
    <mergeCell ref="K12:K13"/>
    <mergeCell ref="L12:L13"/>
    <mergeCell ref="M12:M13"/>
    <mergeCell ref="A11:M11"/>
    <mergeCell ref="A12:A13"/>
    <mergeCell ref="B12:B13"/>
    <mergeCell ref="C12:C13"/>
    <mergeCell ref="D12:D13"/>
    <mergeCell ref="E12:E13"/>
    <mergeCell ref="F12:G12"/>
    <mergeCell ref="H12:H13"/>
    <mergeCell ref="I12:I13"/>
    <mergeCell ref="J12:J13"/>
    <mergeCell ref="A74:F74"/>
    <mergeCell ref="F77:H77"/>
    <mergeCell ref="J77:M77"/>
    <mergeCell ref="F78:H78"/>
    <mergeCell ref="J78:M78"/>
    <mergeCell ref="A75:F75"/>
  </mergeCells>
  <dataValidations count="4">
    <dataValidation type="list" allowBlank="1" showInputMessage="1" showErrorMessage="1" sqref="E28 E38:E49 E19:E24 E60 E14:E15 E64:E69 E53:E56 E31:E34" xr:uid="{00000000-0002-0000-0100-000000000000}">
      <formula1>$P$16:$P$17</formula1>
    </dataValidation>
    <dataValidation type="list" allowBlank="1" showInputMessage="1" showErrorMessage="1" sqref="K14:K18 K20:K73" xr:uid="{00000000-0002-0000-0100-000001000000}">
      <formula1>$Q$16:$Q$17</formula1>
    </dataValidation>
    <dataValidation type="list" allowBlank="1" showInputMessage="1" showErrorMessage="1" sqref="D15" xr:uid="{00000000-0002-0000-0100-000002000000}">
      <formula1>$O$60:$O$62</formula1>
    </dataValidation>
    <dataValidation type="list" allowBlank="1" showInputMessage="1" showErrorMessage="1" sqref="D14 D38:D49 D60 D19:D24 D28 D53:D56 D64:D69 D31:D34" xr:uid="{00000000-0002-0000-0100-000003000000}">
      <formula1>$O$17:$O$25</formula1>
    </dataValidation>
  </dataValidations>
  <pageMargins left="0.25" right="0.25" top="0.75" bottom="0.75" header="0.3" footer="0.3"/>
  <pageSetup paperSize="9" scale="52" fitToHeight="0" orientation="landscape" r:id="rId1"/>
  <rowBreaks count="2" manualBreakCount="2">
    <brk id="32" max="13" man="1"/>
    <brk id="6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6"/>
  <sheetViews>
    <sheetView view="pageBreakPreview" topLeftCell="A511" zoomScaleSheetLayoutView="100" workbookViewId="0">
      <selection activeCell="A524" sqref="A524:C524"/>
    </sheetView>
  </sheetViews>
  <sheetFormatPr defaultColWidth="8.85546875" defaultRowHeight="15" x14ac:dyDescent="0.25"/>
  <cols>
    <col min="1" max="1" width="7.5703125" style="18" customWidth="1"/>
    <col min="2" max="2" width="59.7109375" style="1" customWidth="1"/>
    <col min="3" max="3" width="47" style="17" customWidth="1"/>
    <col min="4" max="4" width="19.28515625" style="1" customWidth="1"/>
    <col min="5" max="5" width="13.5703125" style="1" customWidth="1"/>
    <col min="6" max="6" width="15.28515625" style="1" customWidth="1"/>
    <col min="7" max="7" width="17.7109375" style="1" customWidth="1"/>
    <col min="8" max="8" width="18.7109375" style="1" customWidth="1"/>
    <col min="9" max="9" width="15.7109375" style="1" customWidth="1"/>
    <col min="10" max="10" width="21" style="1" bestFit="1" customWidth="1"/>
    <col min="11" max="11" width="30.7109375" style="1" customWidth="1"/>
    <col min="12" max="12" width="15.7109375" style="1" customWidth="1"/>
    <col min="13" max="16384" width="8.85546875" style="1"/>
  </cols>
  <sheetData>
    <row r="1" spans="1:12" s="44" customFormat="1" x14ac:dyDescent="0.25">
      <c r="A1" s="41" t="s">
        <v>277</v>
      </c>
      <c r="B1" s="42"/>
      <c r="C1" s="42"/>
      <c r="D1" s="43"/>
      <c r="H1" s="45"/>
    </row>
    <row r="2" spans="1:12" s="44" customFormat="1" x14ac:dyDescent="0.25">
      <c r="A2" s="41" t="s">
        <v>278</v>
      </c>
      <c r="B2" s="42"/>
      <c r="C2" s="42"/>
      <c r="D2" s="43"/>
      <c r="H2" s="45"/>
    </row>
    <row r="3" spans="1:12" s="44" customFormat="1" x14ac:dyDescent="0.25">
      <c r="A3" s="41"/>
      <c r="B3" s="42"/>
      <c r="C3" s="42"/>
      <c r="D3" s="43"/>
      <c r="H3" s="45"/>
    </row>
    <row r="4" spans="1:12" s="44" customFormat="1" x14ac:dyDescent="0.25">
      <c r="A4" s="41"/>
      <c r="B4" s="42"/>
      <c r="C4" s="42"/>
      <c r="D4" s="43"/>
      <c r="G4" s="41" t="s">
        <v>279</v>
      </c>
      <c r="H4" s="45"/>
    </row>
    <row r="5" spans="1:12" s="44" customFormat="1" x14ac:dyDescent="0.25">
      <c r="A5" s="35"/>
      <c r="B5" s="42"/>
      <c r="C5" s="42"/>
      <c r="D5" s="43"/>
      <c r="G5" s="38" t="s">
        <v>280</v>
      </c>
      <c r="H5" s="45"/>
    </row>
    <row r="6" spans="1:12" s="44" customFormat="1" x14ac:dyDescent="0.25">
      <c r="A6" s="35"/>
      <c r="B6" s="42"/>
      <c r="C6" s="42"/>
      <c r="D6" s="43"/>
      <c r="G6" s="41" t="s">
        <v>281</v>
      </c>
      <c r="H6" s="45"/>
    </row>
    <row r="7" spans="1:12" s="44" customFormat="1" x14ac:dyDescent="0.25">
      <c r="A7" s="35"/>
      <c r="B7" s="42"/>
      <c r="C7" s="42"/>
      <c r="D7" s="43"/>
      <c r="H7" s="45"/>
    </row>
    <row r="8" spans="1:12" ht="15.75" thickBot="1" x14ac:dyDescent="0.3">
      <c r="A8" s="176" t="s">
        <v>1019</v>
      </c>
      <c r="B8" s="176"/>
      <c r="C8" s="176"/>
      <c r="D8" s="176"/>
      <c r="E8" s="176"/>
      <c r="F8" s="176"/>
      <c r="G8" s="176"/>
      <c r="H8" s="176"/>
      <c r="I8" s="176"/>
    </row>
    <row r="9" spans="1:12" ht="36.75" thickTop="1" x14ac:dyDescent="0.25">
      <c r="A9" s="56" t="s">
        <v>13</v>
      </c>
      <c r="B9" s="57" t="s">
        <v>32</v>
      </c>
      <c r="C9" s="58" t="s">
        <v>17</v>
      </c>
      <c r="D9" s="58" t="s">
        <v>19</v>
      </c>
      <c r="E9" s="59" t="s">
        <v>20</v>
      </c>
      <c r="F9" s="59" t="s">
        <v>33</v>
      </c>
      <c r="G9" s="59" t="s">
        <v>34</v>
      </c>
      <c r="H9" s="60" t="s">
        <v>35</v>
      </c>
      <c r="I9" s="61" t="s">
        <v>36</v>
      </c>
    </row>
    <row r="10" spans="1:12" s="31" customFormat="1" ht="84" x14ac:dyDescent="0.2">
      <c r="A10" s="62">
        <v>1</v>
      </c>
      <c r="B10" s="63" t="s">
        <v>65</v>
      </c>
      <c r="C10" s="64" t="s">
        <v>69</v>
      </c>
      <c r="D10" s="65">
        <f>58000/1.19</f>
        <v>48739.495798319331</v>
      </c>
      <c r="E10" s="66" t="s">
        <v>59</v>
      </c>
      <c r="F10" s="67" t="s">
        <v>60</v>
      </c>
      <c r="G10" s="67" t="s">
        <v>66</v>
      </c>
      <c r="H10" s="67" t="s">
        <v>63</v>
      </c>
      <c r="I10" s="68" t="s">
        <v>67</v>
      </c>
      <c r="K10" s="177"/>
      <c r="L10" s="177"/>
    </row>
    <row r="11" spans="1:12" s="31" customFormat="1" ht="12.75" x14ac:dyDescent="0.2">
      <c r="A11" s="169" t="s">
        <v>248</v>
      </c>
      <c r="B11" s="170"/>
      <c r="C11" s="171"/>
      <c r="D11" s="69">
        <f>SUM(D10)*1.19</f>
        <v>58000</v>
      </c>
      <c r="E11" s="66"/>
      <c r="F11" s="67"/>
      <c r="G11" s="67"/>
      <c r="H11" s="67"/>
      <c r="I11" s="68"/>
      <c r="K11" s="177"/>
      <c r="L11" s="177"/>
    </row>
    <row r="12" spans="1:12" s="31" customFormat="1" ht="132" x14ac:dyDescent="0.2">
      <c r="A12" s="62">
        <v>2</v>
      </c>
      <c r="B12" s="63" t="s">
        <v>68</v>
      </c>
      <c r="C12" s="64" t="s">
        <v>176</v>
      </c>
      <c r="D12" s="65">
        <f>405000/1.19</f>
        <v>340336.13445378153</v>
      </c>
      <c r="E12" s="66" t="s">
        <v>59</v>
      </c>
      <c r="F12" s="67" t="s">
        <v>60</v>
      </c>
      <c r="G12" s="67" t="s">
        <v>66</v>
      </c>
      <c r="H12" s="67" t="s">
        <v>63</v>
      </c>
      <c r="I12" s="68" t="s">
        <v>67</v>
      </c>
      <c r="J12" s="32"/>
      <c r="K12" s="177"/>
      <c r="L12" s="177"/>
    </row>
    <row r="13" spans="1:12" s="31" customFormat="1" ht="12.75" x14ac:dyDescent="0.2">
      <c r="A13" s="169" t="s">
        <v>249</v>
      </c>
      <c r="B13" s="170"/>
      <c r="C13" s="171"/>
      <c r="D13" s="69">
        <f>SUM(D12)*1.19</f>
        <v>405000</v>
      </c>
      <c r="E13" s="66"/>
      <c r="F13" s="67"/>
      <c r="G13" s="67"/>
      <c r="H13" s="67"/>
      <c r="I13" s="68"/>
      <c r="K13" s="177"/>
      <c r="L13" s="177"/>
    </row>
    <row r="14" spans="1:12" ht="84" x14ac:dyDescent="0.25">
      <c r="A14" s="62">
        <v>3</v>
      </c>
      <c r="B14" s="63" t="s">
        <v>70</v>
      </c>
      <c r="C14" s="70" t="s">
        <v>71</v>
      </c>
      <c r="D14" s="65">
        <f>1500000/1.19</f>
        <v>1260504.2016806724</v>
      </c>
      <c r="E14" s="66" t="s">
        <v>59</v>
      </c>
      <c r="F14" s="67" t="s">
        <v>60</v>
      </c>
      <c r="G14" s="67" t="s">
        <v>66</v>
      </c>
      <c r="H14" s="67" t="s">
        <v>72</v>
      </c>
      <c r="I14" s="68" t="s">
        <v>67</v>
      </c>
      <c r="J14" s="19"/>
      <c r="K14" s="177"/>
      <c r="L14" s="177"/>
    </row>
    <row r="15" spans="1:12" s="31" customFormat="1" ht="18.75" x14ac:dyDescent="0.3">
      <c r="A15" s="169" t="s">
        <v>250</v>
      </c>
      <c r="B15" s="170"/>
      <c r="C15" s="171"/>
      <c r="D15" s="69">
        <f>SUM(D14)*1.19</f>
        <v>1500000</v>
      </c>
      <c r="E15" s="66"/>
      <c r="F15" s="67"/>
      <c r="G15" s="67"/>
      <c r="H15" s="67"/>
      <c r="I15" s="68"/>
      <c r="K15" s="34"/>
      <c r="L15" s="34"/>
    </row>
    <row r="16" spans="1:12" ht="48" x14ac:dyDescent="0.3">
      <c r="A16" s="62">
        <v>4</v>
      </c>
      <c r="B16" s="63" t="s">
        <v>73</v>
      </c>
      <c r="C16" s="70" t="s">
        <v>74</v>
      </c>
      <c r="D16" s="65">
        <f>380000/1.19</f>
        <v>319327.731092437</v>
      </c>
      <c r="E16" s="66" t="s">
        <v>59</v>
      </c>
      <c r="F16" s="67" t="s">
        <v>60</v>
      </c>
      <c r="G16" s="67" t="s">
        <v>66</v>
      </c>
      <c r="H16" s="67" t="s">
        <v>72</v>
      </c>
      <c r="I16" s="68" t="s">
        <v>67</v>
      </c>
      <c r="J16" s="19"/>
      <c r="K16" s="30"/>
      <c r="L16" s="30"/>
    </row>
    <row r="17" spans="1:12" s="31" customFormat="1" ht="18.75" x14ac:dyDescent="0.3">
      <c r="A17" s="169" t="s">
        <v>251</v>
      </c>
      <c r="B17" s="170"/>
      <c r="C17" s="171"/>
      <c r="D17" s="69">
        <f>SUM(D16)*1.19</f>
        <v>380000</v>
      </c>
      <c r="E17" s="66"/>
      <c r="F17" s="67"/>
      <c r="G17" s="67"/>
      <c r="H17" s="67"/>
      <c r="I17" s="68"/>
      <c r="K17" s="34"/>
      <c r="L17" s="34"/>
    </row>
    <row r="18" spans="1:12" ht="24" x14ac:dyDescent="0.3">
      <c r="A18" s="62">
        <v>5</v>
      </c>
      <c r="B18" s="71" t="s">
        <v>75</v>
      </c>
      <c r="C18" s="70" t="s">
        <v>76</v>
      </c>
      <c r="D18" s="65">
        <f>16000/1.19</f>
        <v>13445.378151260506</v>
      </c>
      <c r="E18" s="66" t="s">
        <v>59</v>
      </c>
      <c r="F18" s="67" t="s">
        <v>60</v>
      </c>
      <c r="G18" s="67" t="s">
        <v>66</v>
      </c>
      <c r="H18" s="67" t="s">
        <v>72</v>
      </c>
      <c r="I18" s="68" t="s">
        <v>67</v>
      </c>
      <c r="J18" s="19"/>
      <c r="K18" s="30"/>
      <c r="L18" s="30"/>
    </row>
    <row r="19" spans="1:12" s="31" customFormat="1" ht="18.75" x14ac:dyDescent="0.3">
      <c r="A19" s="169" t="s">
        <v>252</v>
      </c>
      <c r="B19" s="170"/>
      <c r="C19" s="171"/>
      <c r="D19" s="69">
        <f>SUM(D18)*1.19</f>
        <v>16000</v>
      </c>
      <c r="E19" s="66"/>
      <c r="F19" s="67"/>
      <c r="G19" s="67"/>
      <c r="H19" s="67"/>
      <c r="I19" s="68"/>
      <c r="K19" s="34"/>
      <c r="L19" s="34"/>
    </row>
    <row r="20" spans="1:12" ht="24" x14ac:dyDescent="0.3">
      <c r="A20" s="62">
        <v>6</v>
      </c>
      <c r="B20" s="72" t="s">
        <v>77</v>
      </c>
      <c r="C20" s="72" t="s">
        <v>78</v>
      </c>
      <c r="D20" s="65">
        <f>2000</f>
        <v>2000</v>
      </c>
      <c r="E20" s="66" t="s">
        <v>59</v>
      </c>
      <c r="F20" s="67" t="s">
        <v>60</v>
      </c>
      <c r="G20" s="67" t="s">
        <v>66</v>
      </c>
      <c r="H20" s="67" t="s">
        <v>72</v>
      </c>
      <c r="I20" s="68" t="s">
        <v>67</v>
      </c>
      <c r="J20" s="19"/>
      <c r="K20" s="30"/>
      <c r="L20" s="30"/>
    </row>
    <row r="21" spans="1:12" ht="36" x14ac:dyDescent="0.3">
      <c r="A21" s="62">
        <v>7</v>
      </c>
      <c r="B21" s="64" t="s">
        <v>452</v>
      </c>
      <c r="C21" s="64" t="s">
        <v>104</v>
      </c>
      <c r="D21" s="65">
        <f>27120/12</f>
        <v>2260</v>
      </c>
      <c r="E21" s="66" t="s">
        <v>59</v>
      </c>
      <c r="F21" s="67" t="s">
        <v>60</v>
      </c>
      <c r="G21" s="67" t="s">
        <v>66</v>
      </c>
      <c r="H21" s="67" t="s">
        <v>72</v>
      </c>
      <c r="I21" s="68" t="s">
        <v>67</v>
      </c>
      <c r="J21" s="19"/>
      <c r="K21" s="53"/>
      <c r="L21" s="53"/>
    </row>
    <row r="22" spans="1:12" ht="36" x14ac:dyDescent="0.3">
      <c r="A22" s="62">
        <v>8</v>
      </c>
      <c r="B22" s="64" t="s">
        <v>453</v>
      </c>
      <c r="C22" s="64" t="s">
        <v>104</v>
      </c>
      <c r="D22" s="65">
        <f>30480/12</f>
        <v>2540</v>
      </c>
      <c r="E22" s="66" t="s">
        <v>59</v>
      </c>
      <c r="F22" s="67" t="s">
        <v>60</v>
      </c>
      <c r="G22" s="67" t="s">
        <v>66</v>
      </c>
      <c r="H22" s="67" t="s">
        <v>72</v>
      </c>
      <c r="I22" s="68" t="s">
        <v>67</v>
      </c>
      <c r="J22" s="19"/>
      <c r="K22" s="53"/>
      <c r="L22" s="53"/>
    </row>
    <row r="23" spans="1:12" ht="24" x14ac:dyDescent="0.3">
      <c r="A23" s="62">
        <v>9</v>
      </c>
      <c r="B23" s="64" t="s">
        <v>392</v>
      </c>
      <c r="C23" s="64" t="s">
        <v>135</v>
      </c>
      <c r="D23" s="65">
        <v>6720</v>
      </c>
      <c r="E23" s="66" t="s">
        <v>59</v>
      </c>
      <c r="F23" s="67" t="s">
        <v>60</v>
      </c>
      <c r="G23" s="67" t="s">
        <v>66</v>
      </c>
      <c r="H23" s="67" t="s">
        <v>72</v>
      </c>
      <c r="I23" s="68" t="s">
        <v>67</v>
      </c>
      <c r="J23" s="19"/>
      <c r="K23" s="53"/>
      <c r="L23" s="53"/>
    </row>
    <row r="24" spans="1:12" ht="24" x14ac:dyDescent="0.3">
      <c r="A24" s="62">
        <v>10</v>
      </c>
      <c r="B24" s="64" t="s">
        <v>417</v>
      </c>
      <c r="C24" s="64" t="s">
        <v>391</v>
      </c>
      <c r="D24" s="65">
        <v>5400</v>
      </c>
      <c r="E24" s="66" t="s">
        <v>59</v>
      </c>
      <c r="F24" s="67" t="s">
        <v>60</v>
      </c>
      <c r="G24" s="67" t="s">
        <v>66</v>
      </c>
      <c r="H24" s="67" t="s">
        <v>72</v>
      </c>
      <c r="I24" s="68" t="s">
        <v>67</v>
      </c>
      <c r="J24" s="19"/>
      <c r="K24" s="140"/>
      <c r="L24" s="140"/>
    </row>
    <row r="25" spans="1:12" ht="24" x14ac:dyDescent="0.3">
      <c r="A25" s="62">
        <v>11</v>
      </c>
      <c r="B25" s="64" t="s">
        <v>402</v>
      </c>
      <c r="C25" s="64" t="s">
        <v>391</v>
      </c>
      <c r="D25" s="65">
        <v>5760</v>
      </c>
      <c r="E25" s="66" t="s">
        <v>59</v>
      </c>
      <c r="F25" s="67" t="s">
        <v>60</v>
      </c>
      <c r="G25" s="67" t="s">
        <v>66</v>
      </c>
      <c r="H25" s="67" t="s">
        <v>72</v>
      </c>
      <c r="I25" s="68" t="s">
        <v>67</v>
      </c>
      <c r="J25" s="19"/>
      <c r="K25" s="140"/>
      <c r="L25" s="140"/>
    </row>
    <row r="26" spans="1:12" ht="24" x14ac:dyDescent="0.3">
      <c r="A26" s="62">
        <v>12</v>
      </c>
      <c r="B26" s="64" t="s">
        <v>409</v>
      </c>
      <c r="C26" s="64" t="s">
        <v>391</v>
      </c>
      <c r="D26" s="65">
        <v>6984</v>
      </c>
      <c r="E26" s="66" t="s">
        <v>59</v>
      </c>
      <c r="F26" s="67" t="s">
        <v>60</v>
      </c>
      <c r="G26" s="67" t="s">
        <v>66</v>
      </c>
      <c r="H26" s="67" t="s">
        <v>72</v>
      </c>
      <c r="I26" s="68" t="s">
        <v>67</v>
      </c>
      <c r="J26" s="19"/>
      <c r="K26" s="140"/>
      <c r="L26" s="140"/>
    </row>
    <row r="27" spans="1:12" ht="24" x14ac:dyDescent="0.3">
      <c r="A27" s="62">
        <v>13</v>
      </c>
      <c r="B27" s="64" t="s">
        <v>403</v>
      </c>
      <c r="C27" s="64" t="s">
        <v>391</v>
      </c>
      <c r="D27" s="65">
        <v>7200</v>
      </c>
      <c r="E27" s="66" t="s">
        <v>59</v>
      </c>
      <c r="F27" s="67" t="s">
        <v>60</v>
      </c>
      <c r="G27" s="67" t="s">
        <v>66</v>
      </c>
      <c r="H27" s="67" t="s">
        <v>72</v>
      </c>
      <c r="I27" s="68" t="s">
        <v>67</v>
      </c>
      <c r="J27" s="19"/>
      <c r="K27" s="140"/>
      <c r="L27" s="140"/>
    </row>
    <row r="28" spans="1:12" ht="24" x14ac:dyDescent="0.3">
      <c r="A28" s="62">
        <v>14</v>
      </c>
      <c r="B28" s="64" t="s">
        <v>966</v>
      </c>
      <c r="C28" s="64" t="s">
        <v>391</v>
      </c>
      <c r="D28" s="65">
        <v>8136</v>
      </c>
      <c r="E28" s="66" t="s">
        <v>59</v>
      </c>
      <c r="F28" s="67" t="s">
        <v>60</v>
      </c>
      <c r="G28" s="67" t="s">
        <v>66</v>
      </c>
      <c r="H28" s="67" t="s">
        <v>72</v>
      </c>
      <c r="I28" s="68" t="s">
        <v>67</v>
      </c>
      <c r="J28" s="19"/>
      <c r="K28" s="140"/>
      <c r="L28" s="140"/>
    </row>
    <row r="29" spans="1:12" ht="24" x14ac:dyDescent="0.3">
      <c r="A29" s="62">
        <v>15</v>
      </c>
      <c r="B29" s="64" t="s">
        <v>967</v>
      </c>
      <c r="C29" s="64" t="s">
        <v>391</v>
      </c>
      <c r="D29" s="65">
        <v>1416</v>
      </c>
      <c r="E29" s="66" t="s">
        <v>59</v>
      </c>
      <c r="F29" s="67" t="s">
        <v>60</v>
      </c>
      <c r="G29" s="67" t="s">
        <v>66</v>
      </c>
      <c r="H29" s="67" t="s">
        <v>72</v>
      </c>
      <c r="I29" s="68" t="s">
        <v>67</v>
      </c>
      <c r="J29" s="19"/>
      <c r="K29" s="140"/>
      <c r="L29" s="140"/>
    </row>
    <row r="30" spans="1:12" ht="24" x14ac:dyDescent="0.3">
      <c r="A30" s="62">
        <v>16</v>
      </c>
      <c r="B30" s="64" t="s">
        <v>414</v>
      </c>
      <c r="C30" s="64" t="s">
        <v>391</v>
      </c>
      <c r="D30" s="65">
        <v>4752</v>
      </c>
      <c r="E30" s="66" t="s">
        <v>59</v>
      </c>
      <c r="F30" s="67" t="s">
        <v>60</v>
      </c>
      <c r="G30" s="67" t="s">
        <v>66</v>
      </c>
      <c r="H30" s="67" t="s">
        <v>72</v>
      </c>
      <c r="I30" s="68" t="s">
        <v>67</v>
      </c>
      <c r="J30" s="19"/>
      <c r="K30" s="140"/>
      <c r="L30" s="140"/>
    </row>
    <row r="31" spans="1:12" ht="24" x14ac:dyDescent="0.3">
      <c r="A31" s="62">
        <v>17</v>
      </c>
      <c r="B31" s="64" t="s">
        <v>405</v>
      </c>
      <c r="C31" s="64" t="s">
        <v>391</v>
      </c>
      <c r="D31" s="65">
        <v>7665.6</v>
      </c>
      <c r="E31" s="66" t="s">
        <v>59</v>
      </c>
      <c r="F31" s="67" t="s">
        <v>60</v>
      </c>
      <c r="G31" s="67" t="s">
        <v>66</v>
      </c>
      <c r="H31" s="67" t="s">
        <v>72</v>
      </c>
      <c r="I31" s="68" t="s">
        <v>67</v>
      </c>
      <c r="J31" s="19"/>
      <c r="K31" s="140"/>
      <c r="L31" s="140"/>
    </row>
    <row r="32" spans="1:12" ht="24" x14ac:dyDescent="0.3">
      <c r="A32" s="62">
        <v>18</v>
      </c>
      <c r="B32" s="64" t="s">
        <v>406</v>
      </c>
      <c r="C32" s="64" t="s">
        <v>391</v>
      </c>
      <c r="D32" s="65">
        <v>5409.6</v>
      </c>
      <c r="E32" s="66" t="s">
        <v>59</v>
      </c>
      <c r="F32" s="67" t="s">
        <v>60</v>
      </c>
      <c r="G32" s="67" t="s">
        <v>66</v>
      </c>
      <c r="H32" s="67" t="s">
        <v>72</v>
      </c>
      <c r="I32" s="68" t="s">
        <v>67</v>
      </c>
      <c r="J32" s="19"/>
      <c r="K32" s="140"/>
      <c r="L32" s="140"/>
    </row>
    <row r="33" spans="1:12" ht="24" x14ac:dyDescent="0.3">
      <c r="A33" s="62">
        <v>19</v>
      </c>
      <c r="B33" s="64" t="s">
        <v>407</v>
      </c>
      <c r="C33" s="64" t="s">
        <v>391</v>
      </c>
      <c r="D33" s="65">
        <v>3499.2</v>
      </c>
      <c r="E33" s="66" t="s">
        <v>59</v>
      </c>
      <c r="F33" s="67" t="s">
        <v>60</v>
      </c>
      <c r="G33" s="67" t="s">
        <v>66</v>
      </c>
      <c r="H33" s="67" t="s">
        <v>72</v>
      </c>
      <c r="I33" s="68" t="s">
        <v>67</v>
      </c>
      <c r="J33" s="19"/>
      <c r="K33" s="140"/>
      <c r="L33" s="140"/>
    </row>
    <row r="34" spans="1:12" ht="24" x14ac:dyDescent="0.3">
      <c r="A34" s="62">
        <v>20</v>
      </c>
      <c r="B34" s="64" t="s">
        <v>401</v>
      </c>
      <c r="C34" s="64" t="s">
        <v>391</v>
      </c>
      <c r="D34" s="65">
        <v>5724</v>
      </c>
      <c r="E34" s="66" t="s">
        <v>59</v>
      </c>
      <c r="F34" s="67" t="s">
        <v>60</v>
      </c>
      <c r="G34" s="67" t="s">
        <v>66</v>
      </c>
      <c r="H34" s="67" t="s">
        <v>72</v>
      </c>
      <c r="I34" s="68" t="s">
        <v>67</v>
      </c>
      <c r="J34" s="19"/>
      <c r="K34" s="140"/>
      <c r="L34" s="140"/>
    </row>
    <row r="35" spans="1:12" ht="24" x14ac:dyDescent="0.3">
      <c r="A35" s="62">
        <v>21</v>
      </c>
      <c r="B35" s="64" t="s">
        <v>436</v>
      </c>
      <c r="C35" s="64" t="s">
        <v>391</v>
      </c>
      <c r="D35" s="65">
        <v>15147</v>
      </c>
      <c r="E35" s="66" t="s">
        <v>59</v>
      </c>
      <c r="F35" s="67" t="s">
        <v>60</v>
      </c>
      <c r="G35" s="67" t="s">
        <v>66</v>
      </c>
      <c r="H35" s="67" t="s">
        <v>72</v>
      </c>
      <c r="I35" s="68" t="s">
        <v>67</v>
      </c>
      <c r="J35" s="19"/>
      <c r="K35" s="140"/>
      <c r="L35" s="140"/>
    </row>
    <row r="36" spans="1:12" ht="24" x14ac:dyDescent="0.3">
      <c r="A36" s="62">
        <v>22</v>
      </c>
      <c r="B36" s="64" t="s">
        <v>408</v>
      </c>
      <c r="C36" s="64" t="s">
        <v>391</v>
      </c>
      <c r="D36" s="65">
        <v>7200</v>
      </c>
      <c r="E36" s="66" t="s">
        <v>59</v>
      </c>
      <c r="F36" s="67" t="s">
        <v>60</v>
      </c>
      <c r="G36" s="67" t="s">
        <v>66</v>
      </c>
      <c r="H36" s="67" t="s">
        <v>72</v>
      </c>
      <c r="I36" s="68" t="s">
        <v>67</v>
      </c>
      <c r="J36" s="19"/>
      <c r="K36" s="140"/>
      <c r="L36" s="140"/>
    </row>
    <row r="37" spans="1:12" ht="24" x14ac:dyDescent="0.3">
      <c r="A37" s="62">
        <v>23</v>
      </c>
      <c r="B37" s="64" t="s">
        <v>410</v>
      </c>
      <c r="C37" s="64" t="s">
        <v>391</v>
      </c>
      <c r="D37" s="65">
        <v>34800</v>
      </c>
      <c r="E37" s="66" t="s">
        <v>59</v>
      </c>
      <c r="F37" s="67" t="s">
        <v>60</v>
      </c>
      <c r="G37" s="67" t="s">
        <v>66</v>
      </c>
      <c r="H37" s="67" t="s">
        <v>72</v>
      </c>
      <c r="I37" s="68" t="s">
        <v>67</v>
      </c>
      <c r="J37" s="19"/>
      <c r="K37" s="140"/>
      <c r="L37" s="140"/>
    </row>
    <row r="38" spans="1:12" ht="24" x14ac:dyDescent="0.3">
      <c r="A38" s="62">
        <v>24</v>
      </c>
      <c r="B38" s="64" t="s">
        <v>411</v>
      </c>
      <c r="C38" s="64" t="s">
        <v>391</v>
      </c>
      <c r="D38" s="65">
        <v>2754</v>
      </c>
      <c r="E38" s="66" t="s">
        <v>59</v>
      </c>
      <c r="F38" s="67" t="s">
        <v>60</v>
      </c>
      <c r="G38" s="67" t="s">
        <v>66</v>
      </c>
      <c r="H38" s="67" t="s">
        <v>72</v>
      </c>
      <c r="I38" s="68" t="s">
        <v>67</v>
      </c>
      <c r="J38" s="19"/>
      <c r="K38" s="140"/>
      <c r="L38" s="140"/>
    </row>
    <row r="39" spans="1:12" ht="24" x14ac:dyDescent="0.3">
      <c r="A39" s="62">
        <v>25</v>
      </c>
      <c r="B39" s="64" t="s">
        <v>412</v>
      </c>
      <c r="C39" s="64" t="s">
        <v>391</v>
      </c>
      <c r="D39" s="65">
        <v>4590</v>
      </c>
      <c r="E39" s="66" t="s">
        <v>59</v>
      </c>
      <c r="F39" s="67" t="s">
        <v>60</v>
      </c>
      <c r="G39" s="67" t="s">
        <v>66</v>
      </c>
      <c r="H39" s="67" t="s">
        <v>72</v>
      </c>
      <c r="I39" s="68" t="s">
        <v>67</v>
      </c>
      <c r="J39" s="19"/>
      <c r="K39" s="140"/>
      <c r="L39" s="140"/>
    </row>
    <row r="40" spans="1:12" ht="24" x14ac:dyDescent="0.3">
      <c r="A40" s="62">
        <v>26</v>
      </c>
      <c r="B40" s="64" t="s">
        <v>413</v>
      </c>
      <c r="C40" s="64" t="s">
        <v>391</v>
      </c>
      <c r="D40" s="65">
        <v>1582.42</v>
      </c>
      <c r="E40" s="66" t="s">
        <v>59</v>
      </c>
      <c r="F40" s="67" t="s">
        <v>60</v>
      </c>
      <c r="G40" s="67" t="s">
        <v>66</v>
      </c>
      <c r="H40" s="67" t="s">
        <v>72</v>
      </c>
      <c r="I40" s="68" t="s">
        <v>67</v>
      </c>
      <c r="J40" s="19"/>
      <c r="K40" s="140"/>
      <c r="L40" s="140"/>
    </row>
    <row r="41" spans="1:12" ht="24" x14ac:dyDescent="0.3">
      <c r="A41" s="62">
        <v>27</v>
      </c>
      <c r="B41" s="64" t="s">
        <v>414</v>
      </c>
      <c r="C41" s="64" t="s">
        <v>391</v>
      </c>
      <c r="D41" s="65">
        <v>31680</v>
      </c>
      <c r="E41" s="66" t="s">
        <v>59</v>
      </c>
      <c r="F41" s="67" t="s">
        <v>60</v>
      </c>
      <c r="G41" s="67" t="s">
        <v>66</v>
      </c>
      <c r="H41" s="67" t="s">
        <v>72</v>
      </c>
      <c r="I41" s="68" t="s">
        <v>67</v>
      </c>
      <c r="J41" s="19"/>
      <c r="K41" s="140"/>
      <c r="L41" s="140"/>
    </row>
    <row r="42" spans="1:12" ht="24" x14ac:dyDescent="0.3">
      <c r="A42" s="62">
        <v>28</v>
      </c>
      <c r="B42" s="64" t="s">
        <v>415</v>
      </c>
      <c r="C42" s="64" t="s">
        <v>391</v>
      </c>
      <c r="D42" s="65">
        <v>13928.3</v>
      </c>
      <c r="E42" s="66" t="s">
        <v>59</v>
      </c>
      <c r="F42" s="67" t="s">
        <v>60</v>
      </c>
      <c r="G42" s="67" t="s">
        <v>66</v>
      </c>
      <c r="H42" s="67" t="s">
        <v>72</v>
      </c>
      <c r="I42" s="68" t="s">
        <v>67</v>
      </c>
      <c r="J42" s="19"/>
      <c r="K42" s="140"/>
      <c r="L42" s="140"/>
    </row>
    <row r="43" spans="1:12" ht="24" x14ac:dyDescent="0.3">
      <c r="A43" s="62">
        <v>29</v>
      </c>
      <c r="B43" s="64" t="s">
        <v>416</v>
      </c>
      <c r="C43" s="64" t="s">
        <v>391</v>
      </c>
      <c r="D43" s="65">
        <v>31691.445</v>
      </c>
      <c r="E43" s="66" t="s">
        <v>59</v>
      </c>
      <c r="F43" s="67" t="s">
        <v>60</v>
      </c>
      <c r="G43" s="67" t="s">
        <v>66</v>
      </c>
      <c r="H43" s="67" t="s">
        <v>72</v>
      </c>
      <c r="I43" s="68" t="s">
        <v>67</v>
      </c>
      <c r="J43" s="19"/>
      <c r="K43" s="140"/>
      <c r="L43" s="140"/>
    </row>
    <row r="44" spans="1:12" ht="24" x14ac:dyDescent="0.3">
      <c r="A44" s="62">
        <v>30</v>
      </c>
      <c r="B44" s="64" t="s">
        <v>417</v>
      </c>
      <c r="C44" s="64" t="s">
        <v>391</v>
      </c>
      <c r="D44" s="65">
        <v>10800</v>
      </c>
      <c r="E44" s="66" t="s">
        <v>59</v>
      </c>
      <c r="F44" s="67" t="s">
        <v>60</v>
      </c>
      <c r="G44" s="67" t="s">
        <v>66</v>
      </c>
      <c r="H44" s="67" t="s">
        <v>72</v>
      </c>
      <c r="I44" s="68" t="s">
        <v>67</v>
      </c>
      <c r="J44" s="19"/>
      <c r="K44" s="140"/>
      <c r="L44" s="140"/>
    </row>
    <row r="45" spans="1:12" ht="24" x14ac:dyDescent="0.3">
      <c r="A45" s="62">
        <v>31</v>
      </c>
      <c r="B45" s="64" t="s">
        <v>405</v>
      </c>
      <c r="C45" s="64" t="s">
        <v>391</v>
      </c>
      <c r="D45" s="65">
        <v>1080.22</v>
      </c>
      <c r="E45" s="66" t="s">
        <v>59</v>
      </c>
      <c r="F45" s="67" t="s">
        <v>60</v>
      </c>
      <c r="G45" s="67" t="s">
        <v>66</v>
      </c>
      <c r="H45" s="67" t="s">
        <v>72</v>
      </c>
      <c r="I45" s="68" t="s">
        <v>67</v>
      </c>
      <c r="J45" s="19"/>
      <c r="K45" s="140"/>
      <c r="L45" s="140"/>
    </row>
    <row r="46" spans="1:12" ht="24" x14ac:dyDescent="0.3">
      <c r="A46" s="62">
        <v>32</v>
      </c>
      <c r="B46" s="64" t="s">
        <v>419</v>
      </c>
      <c r="C46" s="64" t="s">
        <v>391</v>
      </c>
      <c r="D46" s="65">
        <v>5796</v>
      </c>
      <c r="E46" s="66" t="s">
        <v>59</v>
      </c>
      <c r="F46" s="67" t="s">
        <v>60</v>
      </c>
      <c r="G46" s="67" t="s">
        <v>66</v>
      </c>
      <c r="H46" s="67" t="s">
        <v>72</v>
      </c>
      <c r="I46" s="68" t="s">
        <v>67</v>
      </c>
      <c r="J46" s="19"/>
      <c r="K46" s="140"/>
      <c r="L46" s="140"/>
    </row>
    <row r="47" spans="1:12" ht="24" x14ac:dyDescent="0.3">
      <c r="A47" s="62">
        <v>33</v>
      </c>
      <c r="B47" s="64" t="s">
        <v>420</v>
      </c>
      <c r="C47" s="64" t="s">
        <v>391</v>
      </c>
      <c r="D47" s="65">
        <v>2940</v>
      </c>
      <c r="E47" s="66" t="s">
        <v>59</v>
      </c>
      <c r="F47" s="67" t="s">
        <v>60</v>
      </c>
      <c r="G47" s="67" t="s">
        <v>66</v>
      </c>
      <c r="H47" s="67" t="s">
        <v>72</v>
      </c>
      <c r="I47" s="68" t="s">
        <v>67</v>
      </c>
      <c r="J47" s="19"/>
      <c r="K47" s="140"/>
      <c r="L47" s="140"/>
    </row>
    <row r="48" spans="1:12" ht="24" x14ac:dyDescent="0.3">
      <c r="A48" s="62">
        <v>34</v>
      </c>
      <c r="B48" s="64" t="s">
        <v>409</v>
      </c>
      <c r="C48" s="64" t="s">
        <v>391</v>
      </c>
      <c r="D48" s="65">
        <v>6984</v>
      </c>
      <c r="E48" s="66" t="s">
        <v>59</v>
      </c>
      <c r="F48" s="67" t="s">
        <v>60</v>
      </c>
      <c r="G48" s="67" t="s">
        <v>66</v>
      </c>
      <c r="H48" s="67" t="s">
        <v>72</v>
      </c>
      <c r="I48" s="68" t="s">
        <v>67</v>
      </c>
      <c r="J48" s="19"/>
      <c r="K48" s="140"/>
      <c r="L48" s="140"/>
    </row>
    <row r="49" spans="1:12" ht="24" x14ac:dyDescent="0.3">
      <c r="A49" s="62">
        <v>35</v>
      </c>
      <c r="B49" s="64" t="s">
        <v>421</v>
      </c>
      <c r="C49" s="64" t="s">
        <v>391</v>
      </c>
      <c r="D49" s="65">
        <v>2088</v>
      </c>
      <c r="E49" s="66" t="s">
        <v>59</v>
      </c>
      <c r="F49" s="67" t="s">
        <v>60</v>
      </c>
      <c r="G49" s="67" t="s">
        <v>66</v>
      </c>
      <c r="H49" s="67" t="s">
        <v>72</v>
      </c>
      <c r="I49" s="68" t="s">
        <v>67</v>
      </c>
      <c r="J49" s="19"/>
      <c r="K49" s="140"/>
      <c r="L49" s="140"/>
    </row>
    <row r="50" spans="1:12" ht="24" x14ac:dyDescent="0.3">
      <c r="A50" s="62">
        <v>36</v>
      </c>
      <c r="B50" s="64" t="s">
        <v>422</v>
      </c>
      <c r="C50" s="64" t="s">
        <v>391</v>
      </c>
      <c r="D50" s="65">
        <v>2916</v>
      </c>
      <c r="E50" s="66" t="s">
        <v>59</v>
      </c>
      <c r="F50" s="67" t="s">
        <v>60</v>
      </c>
      <c r="G50" s="67" t="s">
        <v>66</v>
      </c>
      <c r="H50" s="67" t="s">
        <v>72</v>
      </c>
      <c r="I50" s="68" t="s">
        <v>67</v>
      </c>
      <c r="J50" s="19"/>
      <c r="K50" s="140"/>
      <c r="L50" s="140"/>
    </row>
    <row r="51" spans="1:12" ht="24" x14ac:dyDescent="0.3">
      <c r="A51" s="62">
        <v>37</v>
      </c>
      <c r="B51" s="64" t="s">
        <v>423</v>
      </c>
      <c r="C51" s="64" t="s">
        <v>391</v>
      </c>
      <c r="D51" s="65">
        <v>1579.2</v>
      </c>
      <c r="E51" s="66" t="s">
        <v>59</v>
      </c>
      <c r="F51" s="67" t="s">
        <v>60</v>
      </c>
      <c r="G51" s="67" t="s">
        <v>66</v>
      </c>
      <c r="H51" s="67" t="s">
        <v>72</v>
      </c>
      <c r="I51" s="68" t="s">
        <v>67</v>
      </c>
      <c r="J51" s="19"/>
      <c r="K51" s="140"/>
      <c r="L51" s="140"/>
    </row>
    <row r="52" spans="1:12" ht="24" x14ac:dyDescent="0.3">
      <c r="A52" s="62">
        <v>38</v>
      </c>
      <c r="B52" s="64" t="s">
        <v>424</v>
      </c>
      <c r="C52" s="64" t="s">
        <v>391</v>
      </c>
      <c r="D52" s="65">
        <v>1978.02</v>
      </c>
      <c r="E52" s="66" t="s">
        <v>59</v>
      </c>
      <c r="F52" s="67" t="s">
        <v>60</v>
      </c>
      <c r="G52" s="67" t="s">
        <v>66</v>
      </c>
      <c r="H52" s="67" t="s">
        <v>72</v>
      </c>
      <c r="I52" s="68" t="s">
        <v>67</v>
      </c>
      <c r="J52" s="19"/>
      <c r="K52" s="140"/>
      <c r="L52" s="140"/>
    </row>
    <row r="53" spans="1:12" ht="24" x14ac:dyDescent="0.3">
      <c r="A53" s="62">
        <v>39</v>
      </c>
      <c r="B53" s="64" t="s">
        <v>415</v>
      </c>
      <c r="C53" s="64" t="s">
        <v>391</v>
      </c>
      <c r="D53" s="65">
        <v>23760</v>
      </c>
      <c r="E53" s="66" t="s">
        <v>59</v>
      </c>
      <c r="F53" s="67" t="s">
        <v>60</v>
      </c>
      <c r="G53" s="67" t="s">
        <v>66</v>
      </c>
      <c r="H53" s="67" t="s">
        <v>72</v>
      </c>
      <c r="I53" s="68" t="s">
        <v>67</v>
      </c>
      <c r="J53" s="19"/>
      <c r="K53" s="140"/>
      <c r="L53" s="140"/>
    </row>
    <row r="54" spans="1:12" ht="24" x14ac:dyDescent="0.3">
      <c r="A54" s="62">
        <v>40</v>
      </c>
      <c r="B54" s="64" t="s">
        <v>425</v>
      </c>
      <c r="C54" s="64" t="s">
        <v>391</v>
      </c>
      <c r="D54" s="65">
        <v>23760</v>
      </c>
      <c r="E54" s="66" t="s">
        <v>59</v>
      </c>
      <c r="F54" s="67" t="s">
        <v>60</v>
      </c>
      <c r="G54" s="67" t="s">
        <v>66</v>
      </c>
      <c r="H54" s="67" t="s">
        <v>72</v>
      </c>
      <c r="I54" s="68" t="s">
        <v>67</v>
      </c>
      <c r="J54" s="19"/>
      <c r="K54" s="140"/>
      <c r="L54" s="140"/>
    </row>
    <row r="55" spans="1:12" s="31" customFormat="1" ht="18.75" x14ac:dyDescent="0.3">
      <c r="A55" s="169" t="s">
        <v>253</v>
      </c>
      <c r="B55" s="170"/>
      <c r="C55" s="171"/>
      <c r="D55" s="69">
        <f>SUM(D20:D54)*1.19</f>
        <v>359999.99595000001</v>
      </c>
      <c r="E55" s="66"/>
      <c r="F55" s="67"/>
      <c r="G55" s="67"/>
      <c r="H55" s="67"/>
      <c r="I55" s="68"/>
      <c r="K55" s="34"/>
      <c r="L55" s="34"/>
    </row>
    <row r="56" spans="1:12" ht="24" x14ac:dyDescent="0.3">
      <c r="A56" s="62">
        <v>41</v>
      </c>
      <c r="B56" s="72" t="s">
        <v>79</v>
      </c>
      <c r="C56" s="72" t="s">
        <v>83</v>
      </c>
      <c r="D56" s="65">
        <f>50000+409.93</f>
        <v>50409.93</v>
      </c>
      <c r="E56" s="66" t="s">
        <v>59</v>
      </c>
      <c r="F56" s="67" t="s">
        <v>60</v>
      </c>
      <c r="G56" s="67" t="s">
        <v>66</v>
      </c>
      <c r="H56" s="67" t="s">
        <v>72</v>
      </c>
      <c r="I56" s="68" t="s">
        <v>67</v>
      </c>
      <c r="J56" s="19"/>
      <c r="K56" s="30"/>
      <c r="L56" s="30"/>
    </row>
    <row r="57" spans="1:12" ht="24" x14ac:dyDescent="0.3">
      <c r="A57" s="62">
        <v>42</v>
      </c>
      <c r="B57" s="72" t="s">
        <v>80</v>
      </c>
      <c r="C57" s="72" t="s">
        <v>84</v>
      </c>
      <c r="D57" s="65">
        <v>8000</v>
      </c>
      <c r="E57" s="66" t="s">
        <v>59</v>
      </c>
      <c r="F57" s="67" t="s">
        <v>60</v>
      </c>
      <c r="G57" s="67" t="s">
        <v>66</v>
      </c>
      <c r="H57" s="67" t="s">
        <v>72</v>
      </c>
      <c r="I57" s="68" t="s">
        <v>67</v>
      </c>
      <c r="J57" s="19"/>
      <c r="K57" s="30"/>
      <c r="L57" s="30"/>
    </row>
    <row r="58" spans="1:12" ht="24" x14ac:dyDescent="0.3">
      <c r="A58" s="62">
        <v>43</v>
      </c>
      <c r="B58" s="72" t="s">
        <v>81</v>
      </c>
      <c r="C58" s="72" t="s">
        <v>85</v>
      </c>
      <c r="D58" s="65">
        <v>5000</v>
      </c>
      <c r="E58" s="66" t="s">
        <v>59</v>
      </c>
      <c r="F58" s="67" t="s">
        <v>60</v>
      </c>
      <c r="G58" s="67" t="s">
        <v>66</v>
      </c>
      <c r="H58" s="67" t="s">
        <v>72</v>
      </c>
      <c r="I58" s="68" t="s">
        <v>67</v>
      </c>
      <c r="J58" s="19"/>
      <c r="K58" s="30"/>
      <c r="L58" s="30"/>
    </row>
    <row r="59" spans="1:12" ht="24" x14ac:dyDescent="0.3">
      <c r="A59" s="62">
        <v>44</v>
      </c>
      <c r="B59" s="72" t="s">
        <v>82</v>
      </c>
      <c r="C59" s="72" t="s">
        <v>86</v>
      </c>
      <c r="D59" s="65">
        <v>16422</v>
      </c>
      <c r="E59" s="66" t="s">
        <v>59</v>
      </c>
      <c r="F59" s="67" t="s">
        <v>60</v>
      </c>
      <c r="G59" s="67" t="s">
        <v>66</v>
      </c>
      <c r="H59" s="67" t="s">
        <v>72</v>
      </c>
      <c r="I59" s="68" t="s">
        <v>67</v>
      </c>
      <c r="J59" s="19"/>
      <c r="K59" s="30"/>
      <c r="L59" s="30"/>
    </row>
    <row r="60" spans="1:12" s="31" customFormat="1" ht="18.75" x14ac:dyDescent="0.3">
      <c r="A60" s="169" t="s">
        <v>254</v>
      </c>
      <c r="B60" s="170"/>
      <c r="C60" s="171"/>
      <c r="D60" s="69">
        <f>SUM(D56:D59)*1.19</f>
        <v>94999.996699999989</v>
      </c>
      <c r="E60" s="66"/>
      <c r="F60" s="67"/>
      <c r="G60" s="67"/>
      <c r="H60" s="67"/>
      <c r="I60" s="68"/>
      <c r="K60" s="34"/>
      <c r="L60" s="34"/>
    </row>
    <row r="61" spans="1:12" ht="24" x14ac:dyDescent="0.3">
      <c r="A61" s="62">
        <v>45</v>
      </c>
      <c r="B61" s="72" t="s">
        <v>87</v>
      </c>
      <c r="C61" s="72" t="s">
        <v>99</v>
      </c>
      <c r="D61" s="65">
        <v>2000</v>
      </c>
      <c r="E61" s="66" t="s">
        <v>59</v>
      </c>
      <c r="F61" s="67" t="s">
        <v>60</v>
      </c>
      <c r="G61" s="67" t="s">
        <v>66</v>
      </c>
      <c r="H61" s="67" t="s">
        <v>72</v>
      </c>
      <c r="I61" s="68" t="s">
        <v>67</v>
      </c>
      <c r="J61" s="19"/>
      <c r="K61" s="30"/>
      <c r="L61" s="30"/>
    </row>
    <row r="62" spans="1:12" ht="24" x14ac:dyDescent="0.3">
      <c r="A62" s="62">
        <v>46</v>
      </c>
      <c r="B62" s="72" t="s">
        <v>88</v>
      </c>
      <c r="C62" s="72" t="s">
        <v>78</v>
      </c>
      <c r="D62" s="65">
        <v>1500</v>
      </c>
      <c r="E62" s="66" t="s">
        <v>59</v>
      </c>
      <c r="F62" s="67" t="s">
        <v>60</v>
      </c>
      <c r="G62" s="67" t="s">
        <v>66</v>
      </c>
      <c r="H62" s="67" t="s">
        <v>72</v>
      </c>
      <c r="I62" s="68" t="s">
        <v>67</v>
      </c>
      <c r="J62" s="19"/>
      <c r="K62" s="30"/>
      <c r="L62" s="30"/>
    </row>
    <row r="63" spans="1:12" ht="24" x14ac:dyDescent="0.3">
      <c r="A63" s="62">
        <v>47</v>
      </c>
      <c r="B63" s="72" t="s">
        <v>89</v>
      </c>
      <c r="C63" s="72" t="s">
        <v>100</v>
      </c>
      <c r="D63" s="65">
        <v>19000</v>
      </c>
      <c r="E63" s="66" t="s">
        <v>59</v>
      </c>
      <c r="F63" s="67" t="s">
        <v>60</v>
      </c>
      <c r="G63" s="67" t="s">
        <v>66</v>
      </c>
      <c r="H63" s="67" t="s">
        <v>72</v>
      </c>
      <c r="I63" s="68" t="s">
        <v>67</v>
      </c>
      <c r="J63" s="19"/>
      <c r="K63" s="30"/>
      <c r="L63" s="30"/>
    </row>
    <row r="64" spans="1:12" ht="24" x14ac:dyDescent="0.3">
      <c r="A64" s="62">
        <v>48</v>
      </c>
      <c r="B64" s="72" t="s">
        <v>90</v>
      </c>
      <c r="C64" s="72" t="s">
        <v>101</v>
      </c>
      <c r="D64" s="65">
        <f>18000*12+7408*12</f>
        <v>304896</v>
      </c>
      <c r="E64" s="66" t="s">
        <v>59</v>
      </c>
      <c r="F64" s="67" t="s">
        <v>60</v>
      </c>
      <c r="G64" s="67" t="s">
        <v>66</v>
      </c>
      <c r="H64" s="67" t="s">
        <v>72</v>
      </c>
      <c r="I64" s="68" t="s">
        <v>67</v>
      </c>
      <c r="J64" s="19"/>
      <c r="K64" s="30"/>
      <c r="L64" s="30"/>
    </row>
    <row r="65" spans="1:12" ht="24" x14ac:dyDescent="0.3">
      <c r="A65" s="62">
        <v>49</v>
      </c>
      <c r="B65" s="72" t="s">
        <v>91</v>
      </c>
      <c r="C65" s="72" t="s">
        <v>101</v>
      </c>
      <c r="D65" s="65">
        <f>7425*12</f>
        <v>89100</v>
      </c>
      <c r="E65" s="66" t="s">
        <v>59</v>
      </c>
      <c r="F65" s="67" t="s">
        <v>60</v>
      </c>
      <c r="G65" s="67" t="s">
        <v>66</v>
      </c>
      <c r="H65" s="67" t="s">
        <v>72</v>
      </c>
      <c r="I65" s="68" t="s">
        <v>67</v>
      </c>
      <c r="J65" s="19"/>
      <c r="K65" s="30"/>
      <c r="L65" s="30"/>
    </row>
    <row r="66" spans="1:12" ht="24" x14ac:dyDescent="0.3">
      <c r="A66" s="62">
        <v>50</v>
      </c>
      <c r="B66" s="72" t="s">
        <v>1009</v>
      </c>
      <c r="C66" s="72" t="s">
        <v>101</v>
      </c>
      <c r="D66" s="65">
        <f>12327*12</f>
        <v>147924</v>
      </c>
      <c r="E66" s="66" t="s">
        <v>59</v>
      </c>
      <c r="F66" s="67" t="s">
        <v>60</v>
      </c>
      <c r="G66" s="67" t="s">
        <v>66</v>
      </c>
      <c r="H66" s="67" t="s">
        <v>183</v>
      </c>
      <c r="I66" s="68" t="s">
        <v>67</v>
      </c>
      <c r="J66" s="19"/>
      <c r="K66" s="140"/>
      <c r="L66" s="140"/>
    </row>
    <row r="67" spans="1:12" ht="24" x14ac:dyDescent="0.3">
      <c r="A67" s="62">
        <v>51</v>
      </c>
      <c r="B67" s="72" t="s">
        <v>1010</v>
      </c>
      <c r="C67" s="72" t="s">
        <v>101</v>
      </c>
      <c r="D67" s="65">
        <f>4600*12</f>
        <v>55200</v>
      </c>
      <c r="E67" s="66" t="s">
        <v>59</v>
      </c>
      <c r="F67" s="67" t="s">
        <v>60</v>
      </c>
      <c r="G67" s="67" t="s">
        <v>66</v>
      </c>
      <c r="H67" s="67" t="s">
        <v>183</v>
      </c>
      <c r="I67" s="68" t="s">
        <v>67</v>
      </c>
      <c r="J67" s="19"/>
      <c r="K67" s="140"/>
      <c r="L67" s="140"/>
    </row>
    <row r="68" spans="1:12" ht="24" x14ac:dyDescent="0.3">
      <c r="A68" s="62">
        <v>52</v>
      </c>
      <c r="B68" s="72" t="s">
        <v>92</v>
      </c>
      <c r="C68" s="72" t="s">
        <v>102</v>
      </c>
      <c r="D68" s="65">
        <v>10000</v>
      </c>
      <c r="E68" s="66" t="s">
        <v>59</v>
      </c>
      <c r="F68" s="67" t="s">
        <v>60</v>
      </c>
      <c r="G68" s="67" t="s">
        <v>66</v>
      </c>
      <c r="H68" s="67" t="s">
        <v>72</v>
      </c>
      <c r="I68" s="68" t="s">
        <v>67</v>
      </c>
      <c r="J68" s="19"/>
      <c r="K68" s="30"/>
      <c r="L68" s="30"/>
    </row>
    <row r="69" spans="1:12" ht="60" x14ac:dyDescent="0.3">
      <c r="A69" s="62">
        <v>53</v>
      </c>
      <c r="B69" s="72" t="s">
        <v>93</v>
      </c>
      <c r="C69" s="72" t="s">
        <v>103</v>
      </c>
      <c r="D69" s="65">
        <f>160000+47486-10000-121893.56</f>
        <v>75592.44</v>
      </c>
      <c r="E69" s="66" t="s">
        <v>59</v>
      </c>
      <c r="F69" s="67" t="s">
        <v>60</v>
      </c>
      <c r="G69" s="67" t="s">
        <v>66</v>
      </c>
      <c r="H69" s="67" t="s">
        <v>72</v>
      </c>
      <c r="I69" s="68" t="s">
        <v>67</v>
      </c>
      <c r="J69" s="19"/>
      <c r="K69" s="30"/>
      <c r="L69" s="30"/>
    </row>
    <row r="70" spans="1:12" ht="36" x14ac:dyDescent="0.25">
      <c r="A70" s="62">
        <v>54</v>
      </c>
      <c r="B70" s="72" t="s">
        <v>94</v>
      </c>
      <c r="C70" s="72" t="s">
        <v>104</v>
      </c>
      <c r="D70" s="73">
        <v>5000</v>
      </c>
      <c r="E70" s="66" t="s">
        <v>59</v>
      </c>
      <c r="F70" s="67" t="s">
        <v>60</v>
      </c>
      <c r="G70" s="67" t="s">
        <v>66</v>
      </c>
      <c r="H70" s="67" t="s">
        <v>72</v>
      </c>
      <c r="I70" s="68" t="s">
        <v>67</v>
      </c>
    </row>
    <row r="71" spans="1:12" ht="24" x14ac:dyDescent="0.25">
      <c r="A71" s="62">
        <v>55</v>
      </c>
      <c r="B71" s="72" t="s">
        <v>95</v>
      </c>
      <c r="C71" s="74" t="s">
        <v>105</v>
      </c>
      <c r="D71" s="73">
        <v>50000</v>
      </c>
      <c r="E71" s="66" t="s">
        <v>59</v>
      </c>
      <c r="F71" s="67" t="s">
        <v>60</v>
      </c>
      <c r="G71" s="67" t="s">
        <v>66</v>
      </c>
      <c r="H71" s="67" t="s">
        <v>72</v>
      </c>
      <c r="I71" s="68" t="s">
        <v>67</v>
      </c>
    </row>
    <row r="72" spans="1:12" ht="24" x14ac:dyDescent="0.25">
      <c r="A72" s="62">
        <v>56</v>
      </c>
      <c r="B72" s="72" t="s">
        <v>96</v>
      </c>
      <c r="C72" s="72" t="s">
        <v>106</v>
      </c>
      <c r="D72" s="73">
        <v>70000</v>
      </c>
      <c r="E72" s="66" t="s">
        <v>59</v>
      </c>
      <c r="F72" s="67" t="s">
        <v>60</v>
      </c>
      <c r="G72" s="67" t="s">
        <v>66</v>
      </c>
      <c r="H72" s="67" t="s">
        <v>72</v>
      </c>
      <c r="I72" s="68" t="s">
        <v>67</v>
      </c>
    </row>
    <row r="73" spans="1:12" ht="24" x14ac:dyDescent="0.25">
      <c r="A73" s="62">
        <v>57</v>
      </c>
      <c r="B73" s="72" t="s">
        <v>97</v>
      </c>
      <c r="C73" s="72" t="s">
        <v>107</v>
      </c>
      <c r="D73" s="73">
        <v>10000</v>
      </c>
      <c r="E73" s="66" t="s">
        <v>59</v>
      </c>
      <c r="F73" s="67" t="s">
        <v>60</v>
      </c>
      <c r="G73" s="67" t="s">
        <v>66</v>
      </c>
      <c r="H73" s="67" t="s">
        <v>72</v>
      </c>
      <c r="I73" s="68" t="s">
        <v>67</v>
      </c>
    </row>
    <row r="74" spans="1:12" ht="24" x14ac:dyDescent="0.25">
      <c r="A74" s="62">
        <v>58</v>
      </c>
      <c r="B74" s="72" t="s">
        <v>98</v>
      </c>
      <c r="C74" s="72" t="s">
        <v>108</v>
      </c>
      <c r="D74" s="73">
        <v>10000</v>
      </c>
      <c r="E74" s="66" t="s">
        <v>59</v>
      </c>
      <c r="F74" s="67" t="s">
        <v>60</v>
      </c>
      <c r="G74" s="67" t="s">
        <v>66</v>
      </c>
      <c r="H74" s="67" t="s">
        <v>72</v>
      </c>
      <c r="I74" s="68" t="s">
        <v>67</v>
      </c>
    </row>
    <row r="75" spans="1:12" ht="24" x14ac:dyDescent="0.3">
      <c r="A75" s="62">
        <v>59</v>
      </c>
      <c r="B75" s="33" t="s">
        <v>968</v>
      </c>
      <c r="C75" s="72" t="s">
        <v>102</v>
      </c>
      <c r="D75" s="65">
        <v>312</v>
      </c>
      <c r="E75" s="66" t="s">
        <v>59</v>
      </c>
      <c r="F75" s="67" t="s">
        <v>60</v>
      </c>
      <c r="G75" s="67" t="s">
        <v>66</v>
      </c>
      <c r="H75" s="67" t="s">
        <v>183</v>
      </c>
      <c r="I75" s="68" t="s">
        <v>67</v>
      </c>
      <c r="J75" s="19"/>
      <c r="K75" s="140"/>
      <c r="L75" s="140"/>
    </row>
    <row r="76" spans="1:12" ht="25.5" x14ac:dyDescent="0.3">
      <c r="A76" s="62">
        <v>60</v>
      </c>
      <c r="B76" s="33" t="s">
        <v>969</v>
      </c>
      <c r="C76" s="72" t="s">
        <v>102</v>
      </c>
      <c r="D76" s="65">
        <v>120</v>
      </c>
      <c r="E76" s="66" t="s">
        <v>59</v>
      </c>
      <c r="F76" s="67" t="s">
        <v>60</v>
      </c>
      <c r="G76" s="67" t="s">
        <v>66</v>
      </c>
      <c r="H76" s="67" t="s">
        <v>183</v>
      </c>
      <c r="I76" s="68" t="s">
        <v>67</v>
      </c>
      <c r="J76" s="19"/>
      <c r="K76" s="140"/>
      <c r="L76" s="140"/>
    </row>
    <row r="77" spans="1:12" ht="24" x14ac:dyDescent="0.3">
      <c r="A77" s="62">
        <v>61</v>
      </c>
      <c r="B77" s="33" t="s">
        <v>426</v>
      </c>
      <c r="C77" s="64" t="s">
        <v>391</v>
      </c>
      <c r="D77" s="65">
        <v>1241.42</v>
      </c>
      <c r="E77" s="66" t="s">
        <v>59</v>
      </c>
      <c r="F77" s="67" t="s">
        <v>60</v>
      </c>
      <c r="G77" s="67" t="s">
        <v>66</v>
      </c>
      <c r="H77" s="67" t="s">
        <v>72</v>
      </c>
      <c r="I77" s="68" t="s">
        <v>67</v>
      </c>
      <c r="J77" s="19"/>
      <c r="K77" s="140"/>
      <c r="L77" s="140"/>
    </row>
    <row r="78" spans="1:12" ht="24" x14ac:dyDescent="0.3">
      <c r="A78" s="62">
        <v>62</v>
      </c>
      <c r="B78" s="33" t="s">
        <v>427</v>
      </c>
      <c r="C78" s="64" t="s">
        <v>391</v>
      </c>
      <c r="D78" s="65">
        <v>93</v>
      </c>
      <c r="E78" s="66" t="s">
        <v>59</v>
      </c>
      <c r="F78" s="67" t="s">
        <v>60</v>
      </c>
      <c r="G78" s="67" t="s">
        <v>66</v>
      </c>
      <c r="H78" s="67" t="s">
        <v>72</v>
      </c>
      <c r="I78" s="68" t="s">
        <v>67</v>
      </c>
      <c r="J78" s="19"/>
      <c r="K78" s="140"/>
      <c r="L78" s="140"/>
    </row>
    <row r="79" spans="1:12" ht="24" x14ac:dyDescent="0.3">
      <c r="A79" s="62">
        <v>63</v>
      </c>
      <c r="B79" s="33" t="s">
        <v>970</v>
      </c>
      <c r="C79" s="64" t="s">
        <v>391</v>
      </c>
      <c r="D79" s="65">
        <v>48</v>
      </c>
      <c r="E79" s="66" t="s">
        <v>59</v>
      </c>
      <c r="F79" s="67" t="s">
        <v>60</v>
      </c>
      <c r="G79" s="67" t="s">
        <v>66</v>
      </c>
      <c r="H79" s="67" t="s">
        <v>72</v>
      </c>
      <c r="I79" s="68" t="s">
        <v>67</v>
      </c>
      <c r="J79" s="19"/>
      <c r="K79" s="140"/>
      <c r="L79" s="140"/>
    </row>
    <row r="80" spans="1:12" ht="25.5" x14ac:dyDescent="0.3">
      <c r="A80" s="62">
        <v>64</v>
      </c>
      <c r="B80" s="33" t="s">
        <v>419</v>
      </c>
      <c r="C80" s="64" t="s">
        <v>391</v>
      </c>
      <c r="D80" s="65">
        <v>2318.4</v>
      </c>
      <c r="E80" s="66" t="s">
        <v>59</v>
      </c>
      <c r="F80" s="67" t="s">
        <v>60</v>
      </c>
      <c r="G80" s="67" t="s">
        <v>66</v>
      </c>
      <c r="H80" s="67" t="s">
        <v>72</v>
      </c>
      <c r="I80" s="68" t="s">
        <v>67</v>
      </c>
      <c r="J80" s="19"/>
      <c r="K80" s="140"/>
      <c r="L80" s="140"/>
    </row>
    <row r="81" spans="1:12" ht="25.5" x14ac:dyDescent="0.3">
      <c r="A81" s="62">
        <v>65</v>
      </c>
      <c r="B81" s="33" t="s">
        <v>428</v>
      </c>
      <c r="C81" s="64" t="s">
        <v>391</v>
      </c>
      <c r="D81" s="65">
        <v>2940</v>
      </c>
      <c r="E81" s="66" t="s">
        <v>59</v>
      </c>
      <c r="F81" s="67" t="s">
        <v>60</v>
      </c>
      <c r="G81" s="67" t="s">
        <v>66</v>
      </c>
      <c r="H81" s="67" t="s">
        <v>72</v>
      </c>
      <c r="I81" s="68" t="s">
        <v>67</v>
      </c>
      <c r="J81" s="19"/>
      <c r="K81" s="140"/>
      <c r="L81" s="140"/>
    </row>
    <row r="82" spans="1:12" ht="25.5" x14ac:dyDescent="0.3">
      <c r="A82" s="62">
        <v>66</v>
      </c>
      <c r="B82" s="33" t="s">
        <v>428</v>
      </c>
      <c r="C82" s="64" t="s">
        <v>391</v>
      </c>
      <c r="D82" s="65">
        <v>732.6</v>
      </c>
      <c r="E82" s="66" t="s">
        <v>59</v>
      </c>
      <c r="F82" s="67" t="s">
        <v>60</v>
      </c>
      <c r="G82" s="67" t="s">
        <v>66</v>
      </c>
      <c r="H82" s="67" t="s">
        <v>72</v>
      </c>
      <c r="I82" s="68" t="s">
        <v>67</v>
      </c>
      <c r="J82" s="19"/>
      <c r="K82" s="140"/>
      <c r="L82" s="140"/>
    </row>
    <row r="83" spans="1:12" ht="24" x14ac:dyDescent="0.3">
      <c r="A83" s="62">
        <v>67</v>
      </c>
      <c r="B83" s="33" t="s">
        <v>429</v>
      </c>
      <c r="C83" s="64" t="s">
        <v>391</v>
      </c>
      <c r="D83" s="65">
        <v>312</v>
      </c>
      <c r="E83" s="66" t="s">
        <v>59</v>
      </c>
      <c r="F83" s="67" t="s">
        <v>60</v>
      </c>
      <c r="G83" s="67" t="s">
        <v>66</v>
      </c>
      <c r="H83" s="67" t="s">
        <v>72</v>
      </c>
      <c r="I83" s="68" t="s">
        <v>67</v>
      </c>
      <c r="J83" s="19"/>
      <c r="K83" s="140"/>
      <c r="L83" s="140"/>
    </row>
    <row r="84" spans="1:12" ht="24" x14ac:dyDescent="0.3">
      <c r="A84" s="62">
        <v>68</v>
      </c>
      <c r="B84" s="33" t="s">
        <v>971</v>
      </c>
      <c r="C84" s="64" t="s">
        <v>391</v>
      </c>
      <c r="D84" s="65">
        <v>1023.6</v>
      </c>
      <c r="E84" s="66" t="s">
        <v>59</v>
      </c>
      <c r="F84" s="67" t="s">
        <v>60</v>
      </c>
      <c r="G84" s="67" t="s">
        <v>66</v>
      </c>
      <c r="H84" s="67" t="s">
        <v>72</v>
      </c>
      <c r="I84" s="68" t="s">
        <v>67</v>
      </c>
      <c r="J84" s="19"/>
      <c r="K84" s="140"/>
      <c r="L84" s="140"/>
    </row>
    <row r="85" spans="1:12" ht="24" x14ac:dyDescent="0.3">
      <c r="A85" s="62">
        <v>69</v>
      </c>
      <c r="B85" s="33" t="s">
        <v>430</v>
      </c>
      <c r="C85" s="64" t="s">
        <v>391</v>
      </c>
      <c r="D85" s="65">
        <v>1047.5999999999999</v>
      </c>
      <c r="E85" s="66" t="s">
        <v>59</v>
      </c>
      <c r="F85" s="67" t="s">
        <v>60</v>
      </c>
      <c r="G85" s="67" t="s">
        <v>66</v>
      </c>
      <c r="H85" s="67" t="s">
        <v>72</v>
      </c>
      <c r="I85" s="68" t="s">
        <v>67</v>
      </c>
      <c r="J85" s="19"/>
      <c r="K85" s="140"/>
      <c r="L85" s="140"/>
    </row>
    <row r="86" spans="1:12" ht="24" x14ac:dyDescent="0.3">
      <c r="A86" s="62">
        <v>70</v>
      </c>
      <c r="B86" s="33" t="s">
        <v>430</v>
      </c>
      <c r="C86" s="64" t="s">
        <v>391</v>
      </c>
      <c r="D86" s="65">
        <v>2184</v>
      </c>
      <c r="E86" s="66" t="s">
        <v>59</v>
      </c>
      <c r="F86" s="67" t="s">
        <v>60</v>
      </c>
      <c r="G86" s="67" t="s">
        <v>66</v>
      </c>
      <c r="H86" s="67" t="s">
        <v>72</v>
      </c>
      <c r="I86" s="68" t="s">
        <v>67</v>
      </c>
      <c r="J86" s="19"/>
      <c r="K86" s="140"/>
      <c r="L86" s="140"/>
    </row>
    <row r="87" spans="1:12" ht="24" x14ac:dyDescent="0.3">
      <c r="A87" s="62">
        <v>71</v>
      </c>
      <c r="B87" s="33" t="s">
        <v>972</v>
      </c>
      <c r="C87" s="64" t="s">
        <v>391</v>
      </c>
      <c r="D87" s="65">
        <v>153</v>
      </c>
      <c r="E87" s="66" t="s">
        <v>59</v>
      </c>
      <c r="F87" s="67" t="s">
        <v>60</v>
      </c>
      <c r="G87" s="67" t="s">
        <v>66</v>
      </c>
      <c r="H87" s="67" t="s">
        <v>72</v>
      </c>
      <c r="I87" s="68" t="s">
        <v>67</v>
      </c>
      <c r="J87" s="19"/>
      <c r="K87" s="140"/>
      <c r="L87" s="140"/>
    </row>
    <row r="88" spans="1:12" ht="24" x14ac:dyDescent="0.3">
      <c r="A88" s="62">
        <v>72</v>
      </c>
      <c r="B88" s="33" t="s">
        <v>973</v>
      </c>
      <c r="C88" s="72" t="s">
        <v>102</v>
      </c>
      <c r="D88" s="65">
        <v>565.44000000000005</v>
      </c>
      <c r="E88" s="66" t="s">
        <v>59</v>
      </c>
      <c r="F88" s="67" t="s">
        <v>60</v>
      </c>
      <c r="G88" s="67" t="s">
        <v>66</v>
      </c>
      <c r="H88" s="67" t="s">
        <v>183</v>
      </c>
      <c r="I88" s="68" t="s">
        <v>67</v>
      </c>
      <c r="J88" s="19"/>
      <c r="K88" s="140"/>
      <c r="L88" s="140"/>
    </row>
    <row r="89" spans="1:12" ht="24" x14ac:dyDescent="0.3">
      <c r="A89" s="62">
        <v>73</v>
      </c>
      <c r="B89" s="33" t="s">
        <v>974</v>
      </c>
      <c r="C89" s="72" t="s">
        <v>102</v>
      </c>
      <c r="D89" s="65">
        <v>380.34</v>
      </c>
      <c r="E89" s="66" t="s">
        <v>59</v>
      </c>
      <c r="F89" s="67" t="s">
        <v>60</v>
      </c>
      <c r="G89" s="67" t="s">
        <v>66</v>
      </c>
      <c r="H89" s="67" t="s">
        <v>183</v>
      </c>
      <c r="I89" s="68" t="s">
        <v>67</v>
      </c>
      <c r="J89" s="19"/>
      <c r="K89" s="140"/>
      <c r="L89" s="140"/>
    </row>
    <row r="90" spans="1:12" ht="24" x14ac:dyDescent="0.3">
      <c r="A90" s="62">
        <v>74</v>
      </c>
      <c r="B90" s="33" t="s">
        <v>975</v>
      </c>
      <c r="C90" s="72" t="s">
        <v>102</v>
      </c>
      <c r="D90" s="65">
        <v>48</v>
      </c>
      <c r="E90" s="66" t="s">
        <v>59</v>
      </c>
      <c r="F90" s="67" t="s">
        <v>60</v>
      </c>
      <c r="G90" s="67" t="s">
        <v>66</v>
      </c>
      <c r="H90" s="67" t="s">
        <v>183</v>
      </c>
      <c r="I90" s="68" t="s">
        <v>67</v>
      </c>
      <c r="J90" s="19"/>
      <c r="K90" s="140"/>
      <c r="L90" s="140"/>
    </row>
    <row r="91" spans="1:12" ht="24" x14ac:dyDescent="0.3">
      <c r="A91" s="62">
        <v>75</v>
      </c>
      <c r="B91" s="33" t="s">
        <v>976</v>
      </c>
      <c r="C91" s="72" t="s">
        <v>102</v>
      </c>
      <c r="D91" s="65">
        <v>253.56</v>
      </c>
      <c r="E91" s="66" t="s">
        <v>59</v>
      </c>
      <c r="F91" s="67" t="s">
        <v>60</v>
      </c>
      <c r="G91" s="67" t="s">
        <v>66</v>
      </c>
      <c r="H91" s="67" t="s">
        <v>183</v>
      </c>
      <c r="I91" s="68" t="s">
        <v>67</v>
      </c>
      <c r="J91" s="19"/>
      <c r="K91" s="140"/>
      <c r="L91" s="140"/>
    </row>
    <row r="92" spans="1:12" ht="24" x14ac:dyDescent="0.3">
      <c r="A92" s="62">
        <v>76</v>
      </c>
      <c r="B92" s="33" t="s">
        <v>977</v>
      </c>
      <c r="C92" s="72" t="s">
        <v>102</v>
      </c>
      <c r="D92" s="65">
        <v>9517.2000000000007</v>
      </c>
      <c r="E92" s="66" t="s">
        <v>59</v>
      </c>
      <c r="F92" s="67" t="s">
        <v>60</v>
      </c>
      <c r="G92" s="67" t="s">
        <v>66</v>
      </c>
      <c r="H92" s="67" t="s">
        <v>183</v>
      </c>
      <c r="I92" s="68" t="s">
        <v>67</v>
      </c>
      <c r="J92" s="19"/>
      <c r="K92" s="140"/>
      <c r="L92" s="140"/>
    </row>
    <row r="93" spans="1:12" ht="24" x14ac:dyDescent="0.3">
      <c r="A93" s="62">
        <v>77</v>
      </c>
      <c r="B93" s="33" t="s">
        <v>978</v>
      </c>
      <c r="C93" s="72" t="s">
        <v>102</v>
      </c>
      <c r="D93" s="65">
        <v>1800</v>
      </c>
      <c r="E93" s="66" t="s">
        <v>59</v>
      </c>
      <c r="F93" s="67" t="s">
        <v>60</v>
      </c>
      <c r="G93" s="67" t="s">
        <v>66</v>
      </c>
      <c r="H93" s="67" t="s">
        <v>183</v>
      </c>
      <c r="I93" s="68" t="s">
        <v>67</v>
      </c>
      <c r="J93" s="19"/>
      <c r="K93" s="140"/>
      <c r="L93" s="140"/>
    </row>
    <row r="94" spans="1:12" ht="24" x14ac:dyDescent="0.3">
      <c r="A94" s="62">
        <v>78</v>
      </c>
      <c r="B94" s="33" t="s">
        <v>979</v>
      </c>
      <c r="C94" s="72" t="s">
        <v>102</v>
      </c>
      <c r="D94" s="65">
        <v>712.8</v>
      </c>
      <c r="E94" s="66" t="s">
        <v>59</v>
      </c>
      <c r="F94" s="67" t="s">
        <v>60</v>
      </c>
      <c r="G94" s="67" t="s">
        <v>66</v>
      </c>
      <c r="H94" s="67" t="s">
        <v>183</v>
      </c>
      <c r="I94" s="68" t="s">
        <v>67</v>
      </c>
      <c r="J94" s="19"/>
      <c r="K94" s="140"/>
      <c r="L94" s="140"/>
    </row>
    <row r="95" spans="1:12" ht="24" x14ac:dyDescent="0.3">
      <c r="A95" s="62">
        <v>79</v>
      </c>
      <c r="B95" s="33" t="s">
        <v>980</v>
      </c>
      <c r="C95" s="64" t="s">
        <v>391</v>
      </c>
      <c r="D95" s="65">
        <v>78</v>
      </c>
      <c r="E95" s="66" t="s">
        <v>59</v>
      </c>
      <c r="F95" s="67" t="s">
        <v>60</v>
      </c>
      <c r="G95" s="67" t="s">
        <v>66</v>
      </c>
      <c r="H95" s="67" t="s">
        <v>72</v>
      </c>
      <c r="I95" s="68" t="s">
        <v>67</v>
      </c>
      <c r="J95" s="19"/>
      <c r="K95" s="140"/>
      <c r="L95" s="140"/>
    </row>
    <row r="96" spans="1:12" ht="24" x14ac:dyDescent="0.3">
      <c r="A96" s="62">
        <v>80</v>
      </c>
      <c r="B96" s="33" t="s">
        <v>981</v>
      </c>
      <c r="C96" s="64" t="s">
        <v>391</v>
      </c>
      <c r="D96" s="65">
        <v>156</v>
      </c>
      <c r="E96" s="66" t="s">
        <v>59</v>
      </c>
      <c r="F96" s="67" t="s">
        <v>60</v>
      </c>
      <c r="G96" s="67" t="s">
        <v>66</v>
      </c>
      <c r="H96" s="67" t="s">
        <v>72</v>
      </c>
      <c r="I96" s="68" t="s">
        <v>67</v>
      </c>
      <c r="J96" s="19"/>
      <c r="K96" s="140"/>
      <c r="L96" s="140"/>
    </row>
    <row r="97" spans="1:12" ht="24" x14ac:dyDescent="0.3">
      <c r="A97" s="62">
        <v>81</v>
      </c>
      <c r="B97" s="33" t="s">
        <v>431</v>
      </c>
      <c r="C97" s="64" t="s">
        <v>391</v>
      </c>
      <c r="D97" s="65">
        <v>2700</v>
      </c>
      <c r="E97" s="66" t="s">
        <v>59</v>
      </c>
      <c r="F97" s="67" t="s">
        <v>60</v>
      </c>
      <c r="G97" s="67" t="s">
        <v>66</v>
      </c>
      <c r="H97" s="67" t="s">
        <v>72</v>
      </c>
      <c r="I97" s="68" t="s">
        <v>67</v>
      </c>
      <c r="J97" s="19"/>
      <c r="K97" s="140"/>
      <c r="L97" s="140"/>
    </row>
    <row r="98" spans="1:12" ht="24" x14ac:dyDescent="0.3">
      <c r="A98" s="62">
        <v>82</v>
      </c>
      <c r="B98" s="33" t="s">
        <v>432</v>
      </c>
      <c r="C98" s="64" t="s">
        <v>391</v>
      </c>
      <c r="D98" s="65">
        <v>634.79999999999995</v>
      </c>
      <c r="E98" s="66" t="s">
        <v>59</v>
      </c>
      <c r="F98" s="67" t="s">
        <v>60</v>
      </c>
      <c r="G98" s="67" t="s">
        <v>66</v>
      </c>
      <c r="H98" s="67" t="s">
        <v>72</v>
      </c>
      <c r="I98" s="68" t="s">
        <v>67</v>
      </c>
      <c r="J98" s="19"/>
      <c r="K98" s="140"/>
      <c r="L98" s="140"/>
    </row>
    <row r="99" spans="1:12" ht="24" x14ac:dyDescent="0.3">
      <c r="A99" s="62">
        <v>83</v>
      </c>
      <c r="B99" s="33" t="s">
        <v>433</v>
      </c>
      <c r="C99" s="64" t="s">
        <v>391</v>
      </c>
      <c r="D99" s="65">
        <v>309.60000000000002</v>
      </c>
      <c r="E99" s="66" t="s">
        <v>59</v>
      </c>
      <c r="F99" s="67" t="s">
        <v>60</v>
      </c>
      <c r="G99" s="67" t="s">
        <v>66</v>
      </c>
      <c r="H99" s="67" t="s">
        <v>72</v>
      </c>
      <c r="I99" s="68" t="s">
        <v>67</v>
      </c>
      <c r="J99" s="19"/>
      <c r="K99" s="140"/>
      <c r="L99" s="140"/>
    </row>
    <row r="100" spans="1:12" ht="24" x14ac:dyDescent="0.3">
      <c r="A100" s="62">
        <v>84</v>
      </c>
      <c r="B100" s="33" t="s">
        <v>434</v>
      </c>
      <c r="C100" s="64" t="s">
        <v>391</v>
      </c>
      <c r="D100" s="65">
        <v>193.2</v>
      </c>
      <c r="E100" s="66" t="s">
        <v>59</v>
      </c>
      <c r="F100" s="67" t="s">
        <v>60</v>
      </c>
      <c r="G100" s="67" t="s">
        <v>66</v>
      </c>
      <c r="H100" s="67" t="s">
        <v>72</v>
      </c>
      <c r="I100" s="68" t="s">
        <v>67</v>
      </c>
      <c r="J100" s="19"/>
      <c r="K100" s="140"/>
      <c r="L100" s="140"/>
    </row>
    <row r="101" spans="1:12" ht="24" x14ac:dyDescent="0.3">
      <c r="A101" s="62">
        <v>85</v>
      </c>
      <c r="B101" s="33" t="s">
        <v>982</v>
      </c>
      <c r="C101" s="64" t="s">
        <v>391</v>
      </c>
      <c r="D101" s="65">
        <v>3830.4</v>
      </c>
      <c r="E101" s="66" t="s">
        <v>59</v>
      </c>
      <c r="F101" s="67" t="s">
        <v>60</v>
      </c>
      <c r="G101" s="67" t="s">
        <v>66</v>
      </c>
      <c r="H101" s="67" t="s">
        <v>72</v>
      </c>
      <c r="I101" s="68" t="s">
        <v>67</v>
      </c>
      <c r="J101" s="19"/>
      <c r="K101" s="140"/>
      <c r="L101" s="140"/>
    </row>
    <row r="102" spans="1:12" ht="24" x14ac:dyDescent="0.3">
      <c r="A102" s="62">
        <v>86</v>
      </c>
      <c r="B102" s="33" t="s">
        <v>983</v>
      </c>
      <c r="C102" s="64" t="s">
        <v>391</v>
      </c>
      <c r="D102" s="65">
        <v>6552</v>
      </c>
      <c r="E102" s="66" t="s">
        <v>59</v>
      </c>
      <c r="F102" s="67" t="s">
        <v>60</v>
      </c>
      <c r="G102" s="67" t="s">
        <v>66</v>
      </c>
      <c r="H102" s="67" t="s">
        <v>72</v>
      </c>
      <c r="I102" s="68" t="s">
        <v>67</v>
      </c>
      <c r="J102" s="19"/>
      <c r="K102" s="140"/>
      <c r="L102" s="140"/>
    </row>
    <row r="103" spans="1:12" ht="24" x14ac:dyDescent="0.3">
      <c r="A103" s="62">
        <v>87</v>
      </c>
      <c r="B103" s="33" t="s">
        <v>435</v>
      </c>
      <c r="C103" s="64" t="s">
        <v>391</v>
      </c>
      <c r="D103" s="65">
        <v>5760</v>
      </c>
      <c r="E103" s="66" t="s">
        <v>59</v>
      </c>
      <c r="F103" s="67" t="s">
        <v>60</v>
      </c>
      <c r="G103" s="67" t="s">
        <v>66</v>
      </c>
      <c r="H103" s="67" t="s">
        <v>72</v>
      </c>
      <c r="I103" s="68" t="s">
        <v>67</v>
      </c>
      <c r="J103" s="19"/>
      <c r="K103" s="140"/>
      <c r="L103" s="140"/>
    </row>
    <row r="104" spans="1:12" ht="24" x14ac:dyDescent="0.3">
      <c r="A104" s="62">
        <v>88</v>
      </c>
      <c r="B104" s="33" t="s">
        <v>984</v>
      </c>
      <c r="C104" s="64" t="s">
        <v>391</v>
      </c>
      <c r="D104" s="65">
        <v>241.03</v>
      </c>
      <c r="E104" s="66" t="s">
        <v>59</v>
      </c>
      <c r="F104" s="67" t="s">
        <v>60</v>
      </c>
      <c r="G104" s="67" t="s">
        <v>66</v>
      </c>
      <c r="H104" s="67" t="s">
        <v>72</v>
      </c>
      <c r="I104" s="68" t="s">
        <v>67</v>
      </c>
      <c r="J104" s="19"/>
      <c r="K104" s="140"/>
      <c r="L104" s="140"/>
    </row>
    <row r="105" spans="1:12" ht="24" x14ac:dyDescent="0.3">
      <c r="A105" s="62">
        <v>89</v>
      </c>
      <c r="B105" s="33" t="s">
        <v>985</v>
      </c>
      <c r="C105" s="72" t="s">
        <v>102</v>
      </c>
      <c r="D105" s="65">
        <v>43.32</v>
      </c>
      <c r="E105" s="66" t="s">
        <v>59</v>
      </c>
      <c r="F105" s="67" t="s">
        <v>60</v>
      </c>
      <c r="G105" s="67" t="s">
        <v>66</v>
      </c>
      <c r="H105" s="67" t="s">
        <v>183</v>
      </c>
      <c r="I105" s="68" t="s">
        <v>67</v>
      </c>
      <c r="J105" s="19"/>
      <c r="K105" s="140"/>
      <c r="L105" s="140"/>
    </row>
    <row r="106" spans="1:12" ht="24" x14ac:dyDescent="0.3">
      <c r="A106" s="62">
        <v>90</v>
      </c>
      <c r="B106" s="33" t="s">
        <v>986</v>
      </c>
      <c r="C106" s="72" t="s">
        <v>102</v>
      </c>
      <c r="D106" s="65">
        <v>156</v>
      </c>
      <c r="E106" s="66" t="s">
        <v>59</v>
      </c>
      <c r="F106" s="67" t="s">
        <v>60</v>
      </c>
      <c r="G106" s="67" t="s">
        <v>66</v>
      </c>
      <c r="H106" s="67" t="s">
        <v>183</v>
      </c>
      <c r="I106" s="68" t="s">
        <v>67</v>
      </c>
      <c r="J106" s="19"/>
      <c r="K106" s="140"/>
      <c r="L106" s="140"/>
    </row>
    <row r="107" spans="1:12" ht="24" x14ac:dyDescent="0.3">
      <c r="A107" s="62">
        <v>91</v>
      </c>
      <c r="B107" s="33" t="s">
        <v>987</v>
      </c>
      <c r="C107" s="72" t="s">
        <v>102</v>
      </c>
      <c r="D107" s="65">
        <v>972</v>
      </c>
      <c r="E107" s="66" t="s">
        <v>59</v>
      </c>
      <c r="F107" s="67" t="s">
        <v>60</v>
      </c>
      <c r="G107" s="67" t="s">
        <v>66</v>
      </c>
      <c r="H107" s="67" t="s">
        <v>183</v>
      </c>
      <c r="I107" s="68" t="s">
        <v>67</v>
      </c>
      <c r="J107" s="19"/>
      <c r="K107" s="140"/>
      <c r="L107" s="140"/>
    </row>
    <row r="108" spans="1:12" ht="24" x14ac:dyDescent="0.3">
      <c r="A108" s="62">
        <v>92</v>
      </c>
      <c r="B108" s="33" t="s">
        <v>988</v>
      </c>
      <c r="C108" s="72" t="s">
        <v>102</v>
      </c>
      <c r="D108" s="65">
        <v>168</v>
      </c>
      <c r="E108" s="66" t="s">
        <v>59</v>
      </c>
      <c r="F108" s="67" t="s">
        <v>60</v>
      </c>
      <c r="G108" s="67" t="s">
        <v>66</v>
      </c>
      <c r="H108" s="67" t="s">
        <v>183</v>
      </c>
      <c r="I108" s="68" t="s">
        <v>67</v>
      </c>
      <c r="J108" s="19"/>
      <c r="K108" s="140"/>
      <c r="L108" s="140"/>
    </row>
    <row r="109" spans="1:12" ht="24" x14ac:dyDescent="0.3">
      <c r="A109" s="62">
        <v>93</v>
      </c>
      <c r="B109" s="33" t="s">
        <v>989</v>
      </c>
      <c r="C109" s="72" t="s">
        <v>102</v>
      </c>
      <c r="D109" s="65">
        <v>43.32</v>
      </c>
      <c r="E109" s="66" t="s">
        <v>59</v>
      </c>
      <c r="F109" s="67" t="s">
        <v>60</v>
      </c>
      <c r="G109" s="67" t="s">
        <v>66</v>
      </c>
      <c r="H109" s="67" t="s">
        <v>183</v>
      </c>
      <c r="I109" s="68" t="s">
        <v>67</v>
      </c>
      <c r="J109" s="19"/>
      <c r="K109" s="140"/>
      <c r="L109" s="140"/>
    </row>
    <row r="110" spans="1:12" ht="24" x14ac:dyDescent="0.3">
      <c r="A110" s="62">
        <v>94</v>
      </c>
      <c r="B110" s="33" t="s">
        <v>437</v>
      </c>
      <c r="C110" s="64" t="s">
        <v>391</v>
      </c>
      <c r="D110" s="65">
        <v>573.17999999999995</v>
      </c>
      <c r="E110" s="66" t="s">
        <v>59</v>
      </c>
      <c r="F110" s="67" t="s">
        <v>60</v>
      </c>
      <c r="G110" s="67" t="s">
        <v>66</v>
      </c>
      <c r="H110" s="67" t="s">
        <v>72</v>
      </c>
      <c r="I110" s="68" t="s">
        <v>67</v>
      </c>
      <c r="J110" s="19"/>
      <c r="K110" s="140"/>
      <c r="L110" s="140"/>
    </row>
    <row r="111" spans="1:12" ht="24" x14ac:dyDescent="0.3">
      <c r="A111" s="62">
        <v>95</v>
      </c>
      <c r="B111" s="33" t="s">
        <v>990</v>
      </c>
      <c r="C111" s="72" t="s">
        <v>102</v>
      </c>
      <c r="D111" s="65">
        <v>96</v>
      </c>
      <c r="E111" s="66" t="s">
        <v>59</v>
      </c>
      <c r="F111" s="67" t="s">
        <v>60</v>
      </c>
      <c r="G111" s="67" t="s">
        <v>66</v>
      </c>
      <c r="H111" s="67" t="s">
        <v>183</v>
      </c>
      <c r="I111" s="68" t="s">
        <v>67</v>
      </c>
      <c r="J111" s="19"/>
      <c r="K111" s="140"/>
      <c r="L111" s="140"/>
    </row>
    <row r="112" spans="1:12" ht="24" x14ac:dyDescent="0.3">
      <c r="A112" s="62">
        <v>96</v>
      </c>
      <c r="B112" s="33" t="s">
        <v>991</v>
      </c>
      <c r="C112" s="72" t="s">
        <v>102</v>
      </c>
      <c r="D112" s="65">
        <v>96</v>
      </c>
      <c r="E112" s="66" t="s">
        <v>59</v>
      </c>
      <c r="F112" s="67" t="s">
        <v>60</v>
      </c>
      <c r="G112" s="67" t="s">
        <v>66</v>
      </c>
      <c r="H112" s="67" t="s">
        <v>183</v>
      </c>
      <c r="I112" s="68" t="s">
        <v>67</v>
      </c>
      <c r="J112" s="19"/>
      <c r="K112" s="140"/>
      <c r="L112" s="140"/>
    </row>
    <row r="113" spans="1:12" ht="24" x14ac:dyDescent="0.3">
      <c r="A113" s="62">
        <v>97</v>
      </c>
      <c r="B113" s="33" t="s">
        <v>992</v>
      </c>
      <c r="C113" s="72" t="s">
        <v>102</v>
      </c>
      <c r="D113" s="65">
        <v>504</v>
      </c>
      <c r="E113" s="66" t="s">
        <v>59</v>
      </c>
      <c r="F113" s="67" t="s">
        <v>60</v>
      </c>
      <c r="G113" s="67" t="s">
        <v>66</v>
      </c>
      <c r="H113" s="67" t="s">
        <v>183</v>
      </c>
      <c r="I113" s="68" t="s">
        <v>67</v>
      </c>
      <c r="J113" s="19"/>
      <c r="K113" s="140"/>
      <c r="L113" s="140"/>
    </row>
    <row r="114" spans="1:12" ht="24" x14ac:dyDescent="0.3">
      <c r="A114" s="62">
        <v>98</v>
      </c>
      <c r="B114" s="33" t="s">
        <v>993</v>
      </c>
      <c r="C114" s="72" t="s">
        <v>102</v>
      </c>
      <c r="D114" s="65">
        <v>4464</v>
      </c>
      <c r="E114" s="66" t="s">
        <v>59</v>
      </c>
      <c r="F114" s="67" t="s">
        <v>60</v>
      </c>
      <c r="G114" s="67" t="s">
        <v>66</v>
      </c>
      <c r="H114" s="67" t="s">
        <v>183</v>
      </c>
      <c r="I114" s="68" t="s">
        <v>67</v>
      </c>
      <c r="J114" s="19"/>
      <c r="K114" s="140"/>
      <c r="L114" s="140"/>
    </row>
    <row r="115" spans="1:12" ht="24" x14ac:dyDescent="0.3">
      <c r="A115" s="62">
        <v>99</v>
      </c>
      <c r="B115" s="33" t="s">
        <v>994</v>
      </c>
      <c r="C115" s="72" t="s">
        <v>102</v>
      </c>
      <c r="D115" s="65">
        <v>6720</v>
      </c>
      <c r="E115" s="66" t="s">
        <v>59</v>
      </c>
      <c r="F115" s="67" t="s">
        <v>60</v>
      </c>
      <c r="G115" s="67" t="s">
        <v>66</v>
      </c>
      <c r="H115" s="67" t="s">
        <v>183</v>
      </c>
      <c r="I115" s="68" t="s">
        <v>67</v>
      </c>
      <c r="J115" s="19"/>
      <c r="K115" s="140"/>
      <c r="L115" s="140"/>
    </row>
    <row r="116" spans="1:12" ht="24" x14ac:dyDescent="0.3">
      <c r="A116" s="62">
        <v>100</v>
      </c>
      <c r="B116" s="33" t="s">
        <v>995</v>
      </c>
      <c r="C116" s="72" t="s">
        <v>102</v>
      </c>
      <c r="D116" s="65">
        <v>156</v>
      </c>
      <c r="E116" s="66" t="s">
        <v>59</v>
      </c>
      <c r="F116" s="67" t="s">
        <v>60</v>
      </c>
      <c r="G116" s="67" t="s">
        <v>66</v>
      </c>
      <c r="H116" s="67" t="s">
        <v>183</v>
      </c>
      <c r="I116" s="68" t="s">
        <v>67</v>
      </c>
      <c r="J116" s="19"/>
      <c r="K116" s="140"/>
      <c r="L116" s="140"/>
    </row>
    <row r="117" spans="1:12" ht="24" x14ac:dyDescent="0.3">
      <c r="A117" s="62">
        <v>101</v>
      </c>
      <c r="B117" s="33" t="s">
        <v>996</v>
      </c>
      <c r="C117" s="72" t="s">
        <v>102</v>
      </c>
      <c r="D117" s="65">
        <v>252</v>
      </c>
      <c r="E117" s="66" t="s">
        <v>59</v>
      </c>
      <c r="F117" s="67" t="s">
        <v>60</v>
      </c>
      <c r="G117" s="67" t="s">
        <v>66</v>
      </c>
      <c r="H117" s="67" t="s">
        <v>183</v>
      </c>
      <c r="I117" s="68" t="s">
        <v>67</v>
      </c>
      <c r="J117" s="19"/>
      <c r="K117" s="140"/>
      <c r="L117" s="140"/>
    </row>
    <row r="118" spans="1:12" ht="24" x14ac:dyDescent="0.3">
      <c r="A118" s="62">
        <v>102</v>
      </c>
      <c r="B118" s="33" t="s">
        <v>438</v>
      </c>
      <c r="C118" s="64" t="s">
        <v>391</v>
      </c>
      <c r="D118" s="65">
        <v>1260</v>
      </c>
      <c r="E118" s="66" t="s">
        <v>59</v>
      </c>
      <c r="F118" s="67" t="s">
        <v>60</v>
      </c>
      <c r="G118" s="67" t="s">
        <v>66</v>
      </c>
      <c r="H118" s="67" t="s">
        <v>72</v>
      </c>
      <c r="I118" s="68" t="s">
        <v>67</v>
      </c>
      <c r="J118" s="19"/>
      <c r="K118" s="140"/>
      <c r="L118" s="140"/>
    </row>
    <row r="119" spans="1:12" ht="24" x14ac:dyDescent="0.3">
      <c r="A119" s="62">
        <v>103</v>
      </c>
      <c r="B119" s="33" t="s">
        <v>440</v>
      </c>
      <c r="C119" s="64" t="s">
        <v>391</v>
      </c>
      <c r="D119" s="65">
        <v>13200</v>
      </c>
      <c r="E119" s="66" t="s">
        <v>59</v>
      </c>
      <c r="F119" s="67" t="s">
        <v>60</v>
      </c>
      <c r="G119" s="67" t="s">
        <v>66</v>
      </c>
      <c r="H119" s="67" t="s">
        <v>72</v>
      </c>
      <c r="I119" s="68" t="s">
        <v>67</v>
      </c>
      <c r="J119" s="19"/>
      <c r="K119" s="140"/>
      <c r="L119" s="140"/>
    </row>
    <row r="120" spans="1:12" ht="24" x14ac:dyDescent="0.3">
      <c r="A120" s="62">
        <v>104</v>
      </c>
      <c r="B120" s="33" t="s">
        <v>441</v>
      </c>
      <c r="C120" s="64" t="s">
        <v>391</v>
      </c>
      <c r="D120" s="65">
        <v>3168</v>
      </c>
      <c r="E120" s="66" t="s">
        <v>59</v>
      </c>
      <c r="F120" s="67" t="s">
        <v>60</v>
      </c>
      <c r="G120" s="67" t="s">
        <v>66</v>
      </c>
      <c r="H120" s="67" t="s">
        <v>72</v>
      </c>
      <c r="I120" s="68" t="s">
        <v>67</v>
      </c>
      <c r="J120" s="19"/>
      <c r="K120" s="140"/>
      <c r="L120" s="140"/>
    </row>
    <row r="121" spans="1:12" ht="24" x14ac:dyDescent="0.3">
      <c r="A121" s="62">
        <v>105</v>
      </c>
      <c r="B121" s="33" t="s">
        <v>442</v>
      </c>
      <c r="C121" s="64" t="s">
        <v>391</v>
      </c>
      <c r="D121" s="65">
        <v>1386.82</v>
      </c>
      <c r="E121" s="66" t="s">
        <v>59</v>
      </c>
      <c r="F121" s="67" t="s">
        <v>60</v>
      </c>
      <c r="G121" s="67" t="s">
        <v>66</v>
      </c>
      <c r="H121" s="67" t="s">
        <v>72</v>
      </c>
      <c r="I121" s="68" t="s">
        <v>67</v>
      </c>
      <c r="J121" s="19"/>
      <c r="K121" s="140"/>
      <c r="L121" s="140"/>
    </row>
    <row r="122" spans="1:12" ht="24" x14ac:dyDescent="0.3">
      <c r="A122" s="62">
        <v>106</v>
      </c>
      <c r="B122" s="33" t="s">
        <v>443</v>
      </c>
      <c r="C122" s="64" t="s">
        <v>391</v>
      </c>
      <c r="D122" s="65">
        <v>3355.2</v>
      </c>
      <c r="E122" s="66" t="s">
        <v>59</v>
      </c>
      <c r="F122" s="67" t="s">
        <v>60</v>
      </c>
      <c r="G122" s="67" t="s">
        <v>66</v>
      </c>
      <c r="H122" s="67" t="s">
        <v>72</v>
      </c>
      <c r="I122" s="68" t="s">
        <v>67</v>
      </c>
      <c r="J122" s="19"/>
      <c r="K122" s="140"/>
      <c r="L122" s="140"/>
    </row>
    <row r="123" spans="1:12" ht="24" x14ac:dyDescent="0.3">
      <c r="A123" s="62">
        <v>107</v>
      </c>
      <c r="B123" s="33" t="s">
        <v>997</v>
      </c>
      <c r="C123" s="72" t="s">
        <v>102</v>
      </c>
      <c r="D123" s="65">
        <v>288</v>
      </c>
      <c r="E123" s="66" t="s">
        <v>59</v>
      </c>
      <c r="F123" s="67" t="s">
        <v>60</v>
      </c>
      <c r="G123" s="67" t="s">
        <v>66</v>
      </c>
      <c r="H123" s="67" t="s">
        <v>183</v>
      </c>
      <c r="I123" s="68" t="s">
        <v>67</v>
      </c>
      <c r="J123" s="19"/>
      <c r="K123" s="140"/>
      <c r="L123" s="140"/>
    </row>
    <row r="124" spans="1:12" ht="24" x14ac:dyDescent="0.3">
      <c r="A124" s="62">
        <v>108</v>
      </c>
      <c r="B124" s="33" t="s">
        <v>998</v>
      </c>
      <c r="C124" s="72" t="s">
        <v>102</v>
      </c>
      <c r="D124" s="65">
        <v>360</v>
      </c>
      <c r="E124" s="66" t="s">
        <v>59</v>
      </c>
      <c r="F124" s="67" t="s">
        <v>60</v>
      </c>
      <c r="G124" s="67" t="s">
        <v>66</v>
      </c>
      <c r="H124" s="67" t="s">
        <v>183</v>
      </c>
      <c r="I124" s="68" t="s">
        <v>67</v>
      </c>
      <c r="J124" s="19"/>
      <c r="K124" s="140"/>
      <c r="L124" s="140"/>
    </row>
    <row r="125" spans="1:12" ht="24" x14ac:dyDescent="0.3">
      <c r="A125" s="62">
        <v>109</v>
      </c>
      <c r="B125" s="33" t="s">
        <v>444</v>
      </c>
      <c r="C125" s="64" t="s">
        <v>391</v>
      </c>
      <c r="D125" s="65">
        <v>972</v>
      </c>
      <c r="E125" s="66" t="s">
        <v>59</v>
      </c>
      <c r="F125" s="67" t="s">
        <v>60</v>
      </c>
      <c r="G125" s="67" t="s">
        <v>66</v>
      </c>
      <c r="H125" s="67" t="s">
        <v>72</v>
      </c>
      <c r="I125" s="68" t="s">
        <v>67</v>
      </c>
      <c r="J125" s="19"/>
      <c r="K125" s="140"/>
      <c r="L125" s="140"/>
    </row>
    <row r="126" spans="1:12" ht="24" x14ac:dyDescent="0.3">
      <c r="A126" s="62">
        <v>110</v>
      </c>
      <c r="B126" s="33" t="s">
        <v>999</v>
      </c>
      <c r="C126" s="72" t="s">
        <v>102</v>
      </c>
      <c r="D126" s="65">
        <v>2916</v>
      </c>
      <c r="E126" s="66" t="s">
        <v>59</v>
      </c>
      <c r="F126" s="67" t="s">
        <v>60</v>
      </c>
      <c r="G126" s="67" t="s">
        <v>66</v>
      </c>
      <c r="H126" s="67" t="s">
        <v>183</v>
      </c>
      <c r="I126" s="68" t="s">
        <v>67</v>
      </c>
      <c r="J126" s="19"/>
      <c r="K126" s="140"/>
      <c r="L126" s="140"/>
    </row>
    <row r="127" spans="1:12" ht="24" x14ac:dyDescent="0.3">
      <c r="A127" s="62">
        <v>111</v>
      </c>
      <c r="B127" s="33" t="s">
        <v>1000</v>
      </c>
      <c r="C127" s="72" t="s">
        <v>102</v>
      </c>
      <c r="D127" s="65">
        <v>3132</v>
      </c>
      <c r="E127" s="66" t="s">
        <v>59</v>
      </c>
      <c r="F127" s="67" t="s">
        <v>60</v>
      </c>
      <c r="G127" s="67" t="s">
        <v>66</v>
      </c>
      <c r="H127" s="67" t="s">
        <v>183</v>
      </c>
      <c r="I127" s="68" t="s">
        <v>67</v>
      </c>
      <c r="J127" s="19"/>
      <c r="K127" s="140"/>
      <c r="L127" s="140"/>
    </row>
    <row r="128" spans="1:12" ht="24" x14ac:dyDescent="0.3">
      <c r="A128" s="62">
        <v>112</v>
      </c>
      <c r="B128" s="33" t="s">
        <v>1001</v>
      </c>
      <c r="C128" s="72" t="s">
        <v>102</v>
      </c>
      <c r="D128" s="65">
        <v>2784</v>
      </c>
      <c r="E128" s="66" t="s">
        <v>59</v>
      </c>
      <c r="F128" s="67" t="s">
        <v>60</v>
      </c>
      <c r="G128" s="67" t="s">
        <v>66</v>
      </c>
      <c r="H128" s="67" t="s">
        <v>183</v>
      </c>
      <c r="I128" s="68" t="s">
        <v>67</v>
      </c>
      <c r="J128" s="19"/>
      <c r="K128" s="140"/>
      <c r="L128" s="140"/>
    </row>
    <row r="129" spans="1:12" ht="24" x14ac:dyDescent="0.3">
      <c r="A129" s="62">
        <v>113</v>
      </c>
      <c r="B129" s="33" t="s">
        <v>1002</v>
      </c>
      <c r="C129" s="72" t="s">
        <v>102</v>
      </c>
      <c r="D129" s="65">
        <v>216</v>
      </c>
      <c r="E129" s="66" t="s">
        <v>59</v>
      </c>
      <c r="F129" s="67" t="s">
        <v>60</v>
      </c>
      <c r="G129" s="67" t="s">
        <v>66</v>
      </c>
      <c r="H129" s="67" t="s">
        <v>183</v>
      </c>
      <c r="I129" s="68" t="s">
        <v>67</v>
      </c>
      <c r="J129" s="19"/>
      <c r="K129" s="140"/>
      <c r="L129" s="140"/>
    </row>
    <row r="130" spans="1:12" ht="24" x14ac:dyDescent="0.3">
      <c r="A130" s="62">
        <v>114</v>
      </c>
      <c r="B130" s="33" t="s">
        <v>1003</v>
      </c>
      <c r="C130" s="72" t="s">
        <v>102</v>
      </c>
      <c r="D130" s="65">
        <v>912</v>
      </c>
      <c r="E130" s="66" t="s">
        <v>59</v>
      </c>
      <c r="F130" s="67" t="s">
        <v>60</v>
      </c>
      <c r="G130" s="67" t="s">
        <v>66</v>
      </c>
      <c r="H130" s="67" t="s">
        <v>183</v>
      </c>
      <c r="I130" s="68" t="s">
        <v>67</v>
      </c>
      <c r="J130" s="19"/>
      <c r="K130" s="140"/>
      <c r="L130" s="140"/>
    </row>
    <row r="131" spans="1:12" ht="24" x14ac:dyDescent="0.3">
      <c r="A131" s="62">
        <v>115</v>
      </c>
      <c r="B131" s="33" t="s">
        <v>1004</v>
      </c>
      <c r="C131" s="72" t="s">
        <v>102</v>
      </c>
      <c r="D131" s="65">
        <v>2340</v>
      </c>
      <c r="E131" s="66" t="s">
        <v>59</v>
      </c>
      <c r="F131" s="67" t="s">
        <v>60</v>
      </c>
      <c r="G131" s="67" t="s">
        <v>66</v>
      </c>
      <c r="H131" s="67" t="s">
        <v>183</v>
      </c>
      <c r="I131" s="68" t="s">
        <v>67</v>
      </c>
      <c r="J131" s="19"/>
      <c r="K131" s="140"/>
      <c r="L131" s="140"/>
    </row>
    <row r="132" spans="1:12" ht="24" x14ac:dyDescent="0.3">
      <c r="A132" s="62">
        <v>116</v>
      </c>
      <c r="B132" s="33" t="s">
        <v>1005</v>
      </c>
      <c r="C132" s="72" t="s">
        <v>102</v>
      </c>
      <c r="D132" s="65">
        <v>108</v>
      </c>
      <c r="E132" s="66" t="s">
        <v>59</v>
      </c>
      <c r="F132" s="67" t="s">
        <v>60</v>
      </c>
      <c r="G132" s="67" t="s">
        <v>66</v>
      </c>
      <c r="H132" s="67" t="s">
        <v>183</v>
      </c>
      <c r="I132" s="68" t="s">
        <v>67</v>
      </c>
      <c r="J132" s="19"/>
      <c r="K132" s="140"/>
      <c r="L132" s="140"/>
    </row>
    <row r="133" spans="1:12" ht="24" x14ac:dyDescent="0.3">
      <c r="A133" s="62">
        <v>117</v>
      </c>
      <c r="B133" s="33" t="s">
        <v>1006</v>
      </c>
      <c r="C133" s="72" t="s">
        <v>102</v>
      </c>
      <c r="D133" s="65">
        <v>156</v>
      </c>
      <c r="E133" s="66" t="s">
        <v>59</v>
      </c>
      <c r="F133" s="67" t="s">
        <v>60</v>
      </c>
      <c r="G133" s="67" t="s">
        <v>66</v>
      </c>
      <c r="H133" s="67" t="s">
        <v>183</v>
      </c>
      <c r="I133" s="68" t="s">
        <v>67</v>
      </c>
      <c r="J133" s="19"/>
      <c r="K133" s="140"/>
      <c r="L133" s="140"/>
    </row>
    <row r="134" spans="1:12" ht="24" x14ac:dyDescent="0.3">
      <c r="A134" s="62">
        <v>118</v>
      </c>
      <c r="B134" s="33" t="s">
        <v>1006</v>
      </c>
      <c r="C134" s="72" t="s">
        <v>102</v>
      </c>
      <c r="D134" s="65">
        <v>390</v>
      </c>
      <c r="E134" s="66" t="s">
        <v>59</v>
      </c>
      <c r="F134" s="67" t="s">
        <v>60</v>
      </c>
      <c r="G134" s="67" t="s">
        <v>66</v>
      </c>
      <c r="H134" s="67" t="s">
        <v>183</v>
      </c>
      <c r="I134" s="68" t="s">
        <v>67</v>
      </c>
      <c r="J134" s="19"/>
      <c r="K134" s="140"/>
      <c r="L134" s="140"/>
    </row>
    <row r="135" spans="1:12" ht="24" x14ac:dyDescent="0.3">
      <c r="A135" s="62">
        <v>119</v>
      </c>
      <c r="B135" s="33" t="s">
        <v>1007</v>
      </c>
      <c r="C135" s="72" t="s">
        <v>102</v>
      </c>
      <c r="D135" s="65">
        <v>162.72</v>
      </c>
      <c r="E135" s="66" t="s">
        <v>59</v>
      </c>
      <c r="F135" s="67" t="s">
        <v>60</v>
      </c>
      <c r="G135" s="67" t="s">
        <v>66</v>
      </c>
      <c r="H135" s="67" t="s">
        <v>183</v>
      </c>
      <c r="I135" s="68" t="s">
        <v>67</v>
      </c>
      <c r="J135" s="19"/>
      <c r="K135" s="140"/>
      <c r="L135" s="140"/>
    </row>
    <row r="136" spans="1:12" ht="24" x14ac:dyDescent="0.3">
      <c r="A136" s="62">
        <v>120</v>
      </c>
      <c r="B136" s="33" t="s">
        <v>1008</v>
      </c>
      <c r="C136" s="72" t="s">
        <v>102</v>
      </c>
      <c r="D136" s="65">
        <v>600</v>
      </c>
      <c r="E136" s="66" t="s">
        <v>59</v>
      </c>
      <c r="F136" s="67" t="s">
        <v>60</v>
      </c>
      <c r="G136" s="67" t="s">
        <v>66</v>
      </c>
      <c r="H136" s="67" t="s">
        <v>183</v>
      </c>
      <c r="I136" s="68" t="s">
        <v>67</v>
      </c>
      <c r="J136" s="19"/>
      <c r="K136" s="140"/>
      <c r="L136" s="140"/>
    </row>
    <row r="137" spans="1:12" ht="24" x14ac:dyDescent="0.3">
      <c r="A137" s="62">
        <v>121</v>
      </c>
      <c r="B137" s="33" t="s">
        <v>446</v>
      </c>
      <c r="C137" s="64" t="s">
        <v>391</v>
      </c>
      <c r="D137" s="65">
        <v>5400</v>
      </c>
      <c r="E137" s="66" t="s">
        <v>59</v>
      </c>
      <c r="F137" s="67" t="s">
        <v>60</v>
      </c>
      <c r="G137" s="67" t="s">
        <v>66</v>
      </c>
      <c r="H137" s="67" t="s">
        <v>72</v>
      </c>
      <c r="I137" s="68" t="s">
        <v>67</v>
      </c>
      <c r="J137" s="19"/>
      <c r="K137" s="140"/>
      <c r="L137" s="140"/>
    </row>
    <row r="138" spans="1:12" ht="24" x14ac:dyDescent="0.3">
      <c r="A138" s="62">
        <v>122</v>
      </c>
      <c r="B138" s="33" t="s">
        <v>447</v>
      </c>
      <c r="C138" s="64" t="s">
        <v>391</v>
      </c>
      <c r="D138" s="65">
        <v>1575.14</v>
      </c>
      <c r="E138" s="66" t="s">
        <v>59</v>
      </c>
      <c r="F138" s="67" t="s">
        <v>60</v>
      </c>
      <c r="G138" s="67" t="s">
        <v>66</v>
      </c>
      <c r="H138" s="67" t="s">
        <v>72</v>
      </c>
      <c r="I138" s="68" t="s">
        <v>67</v>
      </c>
      <c r="J138" s="19"/>
      <c r="K138" s="140"/>
      <c r="L138" s="140"/>
    </row>
    <row r="139" spans="1:12" ht="24" x14ac:dyDescent="0.3">
      <c r="A139" s="62">
        <v>123</v>
      </c>
      <c r="B139" s="33" t="s">
        <v>448</v>
      </c>
      <c r="C139" s="64" t="s">
        <v>391</v>
      </c>
      <c r="D139" s="65">
        <v>816.43</v>
      </c>
      <c r="E139" s="66" t="s">
        <v>59</v>
      </c>
      <c r="F139" s="67" t="s">
        <v>60</v>
      </c>
      <c r="G139" s="67" t="s">
        <v>66</v>
      </c>
      <c r="H139" s="67" t="s">
        <v>72</v>
      </c>
      <c r="I139" s="68" t="s">
        <v>67</v>
      </c>
      <c r="J139" s="19"/>
      <c r="K139" s="140"/>
      <c r="L139" s="140"/>
    </row>
    <row r="140" spans="1:12" s="31" customFormat="1" ht="18.75" x14ac:dyDescent="0.3">
      <c r="A140" s="169" t="s">
        <v>255</v>
      </c>
      <c r="B140" s="170"/>
      <c r="C140" s="171"/>
      <c r="D140" s="69">
        <f>SUM(D61:D139)*1.19</f>
        <v>1137892.9463999998</v>
      </c>
      <c r="E140" s="66"/>
      <c r="F140" s="67"/>
      <c r="G140" s="67"/>
      <c r="H140" s="67"/>
      <c r="I140" s="68"/>
      <c r="K140" s="34"/>
      <c r="L140" s="34"/>
    </row>
    <row r="141" spans="1:12" ht="24" x14ac:dyDescent="0.25">
      <c r="A141" s="62">
        <v>77</v>
      </c>
      <c r="B141" s="72" t="s">
        <v>109</v>
      </c>
      <c r="C141" s="72" t="s">
        <v>125</v>
      </c>
      <c r="D141" s="73">
        <v>1190</v>
      </c>
      <c r="E141" s="66" t="s">
        <v>59</v>
      </c>
      <c r="F141" s="67" t="s">
        <v>60</v>
      </c>
      <c r="G141" s="67" t="s">
        <v>66</v>
      </c>
      <c r="H141" s="67" t="s">
        <v>72</v>
      </c>
      <c r="I141" s="68" t="s">
        <v>67</v>
      </c>
    </row>
    <row r="142" spans="1:12" ht="24" x14ac:dyDescent="0.25">
      <c r="A142" s="62">
        <v>78</v>
      </c>
      <c r="B142" s="72" t="s">
        <v>110</v>
      </c>
      <c r="C142" s="72" t="s">
        <v>126</v>
      </c>
      <c r="D142" s="73">
        <v>68041</v>
      </c>
      <c r="E142" s="66" t="s">
        <v>59</v>
      </c>
      <c r="F142" s="67" t="s">
        <v>60</v>
      </c>
      <c r="G142" s="67" t="s">
        <v>66</v>
      </c>
      <c r="H142" s="67" t="s">
        <v>72</v>
      </c>
      <c r="I142" s="68" t="s">
        <v>67</v>
      </c>
    </row>
    <row r="143" spans="1:12" ht="24" x14ac:dyDescent="0.25">
      <c r="A143" s="62">
        <v>79</v>
      </c>
      <c r="B143" s="72" t="s">
        <v>111</v>
      </c>
      <c r="C143" s="72" t="s">
        <v>127</v>
      </c>
      <c r="D143" s="73">
        <v>500</v>
      </c>
      <c r="E143" s="66" t="s">
        <v>59</v>
      </c>
      <c r="F143" s="67" t="s">
        <v>60</v>
      </c>
      <c r="G143" s="67" t="s">
        <v>66</v>
      </c>
      <c r="H143" s="67" t="s">
        <v>72</v>
      </c>
      <c r="I143" s="68" t="s">
        <v>67</v>
      </c>
    </row>
    <row r="144" spans="1:12" ht="24" x14ac:dyDescent="0.25">
      <c r="A144" s="62">
        <v>80</v>
      </c>
      <c r="B144" s="72" t="s">
        <v>112</v>
      </c>
      <c r="C144" s="72" t="s">
        <v>128</v>
      </c>
      <c r="D144" s="73">
        <f>136.41*12</f>
        <v>1636.92</v>
      </c>
      <c r="E144" s="66" t="s">
        <v>59</v>
      </c>
      <c r="F144" s="67" t="s">
        <v>60</v>
      </c>
      <c r="G144" s="67" t="s">
        <v>66</v>
      </c>
      <c r="H144" s="67" t="s">
        <v>72</v>
      </c>
      <c r="I144" s="68" t="s">
        <v>67</v>
      </c>
    </row>
    <row r="145" spans="1:9" ht="24" x14ac:dyDescent="0.25">
      <c r="A145" s="62">
        <v>81</v>
      </c>
      <c r="B145" s="72" t="s">
        <v>113</v>
      </c>
      <c r="C145" s="72" t="s">
        <v>129</v>
      </c>
      <c r="D145" s="73">
        <f>119*3+2380</f>
        <v>2737</v>
      </c>
      <c r="E145" s="66" t="s">
        <v>59</v>
      </c>
      <c r="F145" s="67" t="s">
        <v>60</v>
      </c>
      <c r="G145" s="67" t="s">
        <v>66</v>
      </c>
      <c r="H145" s="67" t="s">
        <v>72</v>
      </c>
      <c r="I145" s="68" t="s">
        <v>67</v>
      </c>
    </row>
    <row r="146" spans="1:9" ht="24" x14ac:dyDescent="0.25">
      <c r="A146" s="62">
        <v>82</v>
      </c>
      <c r="B146" s="72" t="s">
        <v>114</v>
      </c>
      <c r="C146" s="72" t="s">
        <v>130</v>
      </c>
      <c r="D146" s="73">
        <v>16450</v>
      </c>
      <c r="E146" s="66" t="s">
        <v>59</v>
      </c>
      <c r="F146" s="67" t="s">
        <v>60</v>
      </c>
      <c r="G146" s="67" t="s">
        <v>66</v>
      </c>
      <c r="H146" s="67" t="s">
        <v>72</v>
      </c>
      <c r="I146" s="68" t="s">
        <v>67</v>
      </c>
    </row>
    <row r="147" spans="1:9" ht="24" x14ac:dyDescent="0.25">
      <c r="A147" s="62">
        <v>83</v>
      </c>
      <c r="B147" s="72" t="s">
        <v>115</v>
      </c>
      <c r="C147" s="72" t="s">
        <v>131</v>
      </c>
      <c r="D147" s="73">
        <v>2693.09</v>
      </c>
      <c r="E147" s="66" t="s">
        <v>59</v>
      </c>
      <c r="F147" s="67" t="s">
        <v>60</v>
      </c>
      <c r="G147" s="67" t="s">
        <v>66</v>
      </c>
      <c r="H147" s="67" t="s">
        <v>72</v>
      </c>
      <c r="I147" s="68" t="s">
        <v>67</v>
      </c>
    </row>
    <row r="148" spans="1:9" ht="48" x14ac:dyDescent="0.25">
      <c r="A148" s="62">
        <v>84</v>
      </c>
      <c r="B148" s="72" t="s">
        <v>798</v>
      </c>
      <c r="C148" s="72" t="s">
        <v>799</v>
      </c>
      <c r="D148" s="73">
        <v>42165</v>
      </c>
      <c r="E148" s="66" t="s">
        <v>59</v>
      </c>
      <c r="F148" s="67" t="s">
        <v>60</v>
      </c>
      <c r="G148" s="67" t="s">
        <v>66</v>
      </c>
      <c r="H148" s="67" t="s">
        <v>72</v>
      </c>
      <c r="I148" s="68" t="s">
        <v>67</v>
      </c>
    </row>
    <row r="149" spans="1:9" ht="24" x14ac:dyDescent="0.25">
      <c r="A149" s="62">
        <v>85</v>
      </c>
      <c r="B149" s="72" t="s">
        <v>793</v>
      </c>
      <c r="C149" s="72" t="s">
        <v>794</v>
      </c>
      <c r="D149" s="73">
        <v>33250</v>
      </c>
      <c r="E149" s="66" t="s">
        <v>59</v>
      </c>
      <c r="F149" s="67" t="s">
        <v>60</v>
      </c>
      <c r="G149" s="67" t="s">
        <v>66</v>
      </c>
      <c r="H149" s="67" t="s">
        <v>72</v>
      </c>
      <c r="I149" s="68" t="s">
        <v>67</v>
      </c>
    </row>
    <row r="150" spans="1:9" ht="24" x14ac:dyDescent="0.25">
      <c r="A150" s="62">
        <v>86</v>
      </c>
      <c r="B150" s="72" t="s">
        <v>116</v>
      </c>
      <c r="C150" s="72" t="s">
        <v>132</v>
      </c>
      <c r="D150" s="73">
        <v>16448</v>
      </c>
      <c r="E150" s="66" t="s">
        <v>59</v>
      </c>
      <c r="F150" s="67" t="s">
        <v>60</v>
      </c>
      <c r="G150" s="67" t="s">
        <v>66</v>
      </c>
      <c r="H150" s="67" t="s">
        <v>72</v>
      </c>
      <c r="I150" s="68" t="s">
        <v>67</v>
      </c>
    </row>
    <row r="151" spans="1:9" ht="24" x14ac:dyDescent="0.25">
      <c r="A151" s="62">
        <v>87</v>
      </c>
      <c r="B151" s="72" t="s">
        <v>117</v>
      </c>
      <c r="C151" s="72" t="s">
        <v>133</v>
      </c>
      <c r="D151" s="73">
        <v>26737</v>
      </c>
      <c r="E151" s="66" t="s">
        <v>59</v>
      </c>
      <c r="F151" s="67" t="s">
        <v>60</v>
      </c>
      <c r="G151" s="67" t="s">
        <v>66</v>
      </c>
      <c r="H151" s="67" t="s">
        <v>72</v>
      </c>
      <c r="I151" s="68" t="s">
        <v>67</v>
      </c>
    </row>
    <row r="152" spans="1:9" ht="60" x14ac:dyDescent="0.25">
      <c r="A152" s="62">
        <v>88</v>
      </c>
      <c r="B152" s="72" t="s">
        <v>795</v>
      </c>
      <c r="C152" s="72" t="s">
        <v>134</v>
      </c>
      <c r="D152" s="73">
        <f>39984/1.19</f>
        <v>33600</v>
      </c>
      <c r="E152" s="66" t="s">
        <v>59</v>
      </c>
      <c r="F152" s="67" t="s">
        <v>60</v>
      </c>
      <c r="G152" s="67" t="s">
        <v>66</v>
      </c>
      <c r="H152" s="67" t="s">
        <v>72</v>
      </c>
      <c r="I152" s="68" t="s">
        <v>67</v>
      </c>
    </row>
    <row r="153" spans="1:9" ht="24" x14ac:dyDescent="0.25">
      <c r="A153" s="62">
        <v>89</v>
      </c>
      <c r="B153" s="72" t="s">
        <v>118</v>
      </c>
      <c r="C153" s="72" t="s">
        <v>135</v>
      </c>
      <c r="D153" s="73">
        <v>7996</v>
      </c>
      <c r="E153" s="66" t="s">
        <v>59</v>
      </c>
      <c r="F153" s="67" t="s">
        <v>60</v>
      </c>
      <c r="G153" s="67" t="s">
        <v>66</v>
      </c>
      <c r="H153" s="67" t="s">
        <v>72</v>
      </c>
      <c r="I153" s="68" t="s">
        <v>67</v>
      </c>
    </row>
    <row r="154" spans="1:9" ht="24" x14ac:dyDescent="0.25">
      <c r="A154" s="62">
        <v>90</v>
      </c>
      <c r="B154" s="72" t="s">
        <v>119</v>
      </c>
      <c r="C154" s="72" t="s">
        <v>136</v>
      </c>
      <c r="D154" s="73">
        <v>170271</v>
      </c>
      <c r="E154" s="66" t="s">
        <v>59</v>
      </c>
      <c r="F154" s="67" t="s">
        <v>60</v>
      </c>
      <c r="G154" s="67" t="s">
        <v>66</v>
      </c>
      <c r="H154" s="67" t="s">
        <v>72</v>
      </c>
      <c r="I154" s="68" t="s">
        <v>67</v>
      </c>
    </row>
    <row r="155" spans="1:9" ht="24" x14ac:dyDescent="0.25">
      <c r="A155" s="62">
        <v>91</v>
      </c>
      <c r="B155" s="90" t="s">
        <v>880</v>
      </c>
      <c r="C155" s="72"/>
      <c r="D155" s="73">
        <v>12615</v>
      </c>
      <c r="E155" s="66" t="s">
        <v>59</v>
      </c>
      <c r="F155" s="67" t="s">
        <v>60</v>
      </c>
      <c r="G155" s="67" t="s">
        <v>66</v>
      </c>
      <c r="H155" s="67" t="s">
        <v>72</v>
      </c>
      <c r="I155" s="68" t="s">
        <v>67</v>
      </c>
    </row>
    <row r="156" spans="1:9" ht="24" x14ac:dyDescent="0.25">
      <c r="A156" s="62">
        <v>92</v>
      </c>
      <c r="B156" s="72" t="s">
        <v>120</v>
      </c>
      <c r="C156" s="72" t="s">
        <v>137</v>
      </c>
      <c r="D156" s="73">
        <v>131880</v>
      </c>
      <c r="E156" s="66" t="s">
        <v>59</v>
      </c>
      <c r="F156" s="67" t="s">
        <v>60</v>
      </c>
      <c r="G156" s="67" t="s">
        <v>66</v>
      </c>
      <c r="H156" s="67" t="s">
        <v>72</v>
      </c>
      <c r="I156" s="68" t="s">
        <v>67</v>
      </c>
    </row>
    <row r="157" spans="1:9" ht="24" x14ac:dyDescent="0.25">
      <c r="A157" s="62">
        <v>93</v>
      </c>
      <c r="B157" s="72" t="s">
        <v>121</v>
      </c>
      <c r="C157" s="72" t="s">
        <v>138</v>
      </c>
      <c r="D157" s="73">
        <v>2000</v>
      </c>
      <c r="E157" s="66" t="s">
        <v>59</v>
      </c>
      <c r="F157" s="67" t="s">
        <v>60</v>
      </c>
      <c r="G157" s="67" t="s">
        <v>66</v>
      </c>
      <c r="H157" s="67" t="s">
        <v>72</v>
      </c>
      <c r="I157" s="68" t="s">
        <v>67</v>
      </c>
    </row>
    <row r="158" spans="1:9" ht="24" x14ac:dyDescent="0.25">
      <c r="A158" s="62">
        <v>94</v>
      </c>
      <c r="B158" s="72" t="s">
        <v>122</v>
      </c>
      <c r="C158" s="72" t="s">
        <v>139</v>
      </c>
      <c r="D158" s="73">
        <v>31892</v>
      </c>
      <c r="E158" s="66" t="s">
        <v>59</v>
      </c>
      <c r="F158" s="67" t="s">
        <v>60</v>
      </c>
      <c r="G158" s="67" t="s">
        <v>66</v>
      </c>
      <c r="H158" s="67" t="s">
        <v>72</v>
      </c>
      <c r="I158" s="68" t="s">
        <v>67</v>
      </c>
    </row>
    <row r="159" spans="1:9" ht="24" x14ac:dyDescent="0.25">
      <c r="A159" s="62">
        <v>95</v>
      </c>
      <c r="B159" s="72" t="s">
        <v>123</v>
      </c>
      <c r="C159" s="74" t="s">
        <v>140</v>
      </c>
      <c r="D159" s="73">
        <v>31416</v>
      </c>
      <c r="E159" s="66" t="s">
        <v>59</v>
      </c>
      <c r="F159" s="67" t="s">
        <v>60</v>
      </c>
      <c r="G159" s="67" t="s">
        <v>66</v>
      </c>
      <c r="H159" s="67" t="s">
        <v>72</v>
      </c>
      <c r="I159" s="68" t="s">
        <v>67</v>
      </c>
    </row>
    <row r="160" spans="1:9" ht="24" x14ac:dyDescent="0.25">
      <c r="A160" s="62">
        <v>96</v>
      </c>
      <c r="B160" s="72" t="s">
        <v>124</v>
      </c>
      <c r="C160" s="72" t="s">
        <v>141</v>
      </c>
      <c r="D160" s="73">
        <v>3570</v>
      </c>
      <c r="E160" s="66" t="s">
        <v>59</v>
      </c>
      <c r="F160" s="67" t="s">
        <v>60</v>
      </c>
      <c r="G160" s="67" t="s">
        <v>66</v>
      </c>
      <c r="H160" s="67" t="s">
        <v>72</v>
      </c>
      <c r="I160" s="68" t="s">
        <v>67</v>
      </c>
    </row>
    <row r="161" spans="1:12" ht="24" x14ac:dyDescent="0.25">
      <c r="A161" s="62">
        <v>97</v>
      </c>
      <c r="B161" s="72" t="s">
        <v>88</v>
      </c>
      <c r="C161" s="74" t="s">
        <v>78</v>
      </c>
      <c r="D161" s="73">
        <v>1000</v>
      </c>
      <c r="E161" s="66" t="s">
        <v>59</v>
      </c>
      <c r="F161" s="67" t="s">
        <v>60</v>
      </c>
      <c r="G161" s="67" t="s">
        <v>66</v>
      </c>
      <c r="H161" s="67" t="s">
        <v>72</v>
      </c>
      <c r="I161" s="68" t="s">
        <v>67</v>
      </c>
    </row>
    <row r="162" spans="1:12" ht="24" x14ac:dyDescent="0.25">
      <c r="A162" s="62">
        <v>98</v>
      </c>
      <c r="B162" s="72" t="s">
        <v>796</v>
      </c>
      <c r="C162" s="74" t="s">
        <v>797</v>
      </c>
      <c r="D162" s="73">
        <f>14598/1.19</f>
        <v>12267.226890756303</v>
      </c>
      <c r="E162" s="66" t="s">
        <v>59</v>
      </c>
      <c r="F162" s="67" t="s">
        <v>60</v>
      </c>
      <c r="G162" s="67" t="s">
        <v>66</v>
      </c>
      <c r="H162" s="67" t="s">
        <v>72</v>
      </c>
      <c r="I162" s="68" t="s">
        <v>67</v>
      </c>
    </row>
    <row r="163" spans="1:12" ht="24" x14ac:dyDescent="0.25">
      <c r="A163" s="62">
        <v>99</v>
      </c>
      <c r="B163" s="72" t="s">
        <v>879</v>
      </c>
      <c r="C163" s="74" t="s">
        <v>142</v>
      </c>
      <c r="D163" s="73">
        <v>25643</v>
      </c>
      <c r="E163" s="66" t="s">
        <v>59</v>
      </c>
      <c r="F163" s="67" t="s">
        <v>60</v>
      </c>
      <c r="G163" s="67" t="s">
        <v>66</v>
      </c>
      <c r="H163" s="67" t="s">
        <v>72</v>
      </c>
      <c r="I163" s="68" t="s">
        <v>67</v>
      </c>
    </row>
    <row r="164" spans="1:12" s="31" customFormat="1" ht="18.75" x14ac:dyDescent="0.3">
      <c r="A164" s="169" t="s">
        <v>256</v>
      </c>
      <c r="B164" s="170"/>
      <c r="C164" s="171"/>
      <c r="D164" s="69">
        <f>SUM(D141:D163)*1.19</f>
        <v>804437.90189999994</v>
      </c>
      <c r="E164" s="66"/>
      <c r="F164" s="67"/>
      <c r="G164" s="67"/>
      <c r="H164" s="67"/>
      <c r="I164" s="68"/>
      <c r="K164" s="34"/>
      <c r="L164" s="34"/>
    </row>
    <row r="165" spans="1:12" ht="72" x14ac:dyDescent="0.25">
      <c r="A165" s="62">
        <v>59</v>
      </c>
      <c r="B165" s="72" t="s">
        <v>143</v>
      </c>
      <c r="C165" s="72" t="s">
        <v>144</v>
      </c>
      <c r="D165" s="73">
        <f>26914.47/1.19</f>
        <v>22617.201680672271</v>
      </c>
      <c r="E165" s="66" t="s">
        <v>59</v>
      </c>
      <c r="F165" s="67" t="s">
        <v>60</v>
      </c>
      <c r="G165" s="67" t="s">
        <v>66</v>
      </c>
      <c r="H165" s="67" t="s">
        <v>72</v>
      </c>
      <c r="I165" s="68" t="s">
        <v>67</v>
      </c>
    </row>
    <row r="166" spans="1:12" ht="72" x14ac:dyDescent="0.25">
      <c r="A166" s="62">
        <v>100</v>
      </c>
      <c r="B166" s="72" t="s">
        <v>145</v>
      </c>
      <c r="C166" s="72" t="s">
        <v>146</v>
      </c>
      <c r="D166" s="73">
        <f>283085.53/1.19</f>
        <v>237887.00000000003</v>
      </c>
      <c r="E166" s="66" t="s">
        <v>59</v>
      </c>
      <c r="F166" s="67" t="s">
        <v>60</v>
      </c>
      <c r="G166" s="67" t="s">
        <v>66</v>
      </c>
      <c r="H166" s="67" t="s">
        <v>72</v>
      </c>
      <c r="I166" s="68" t="s">
        <v>67</v>
      </c>
    </row>
    <row r="167" spans="1:12" s="31" customFormat="1" ht="18.75" x14ac:dyDescent="0.3">
      <c r="A167" s="169" t="s">
        <v>257</v>
      </c>
      <c r="B167" s="170"/>
      <c r="C167" s="171"/>
      <c r="D167" s="69">
        <f>SUM(D165:D166)*1.19</f>
        <v>310000</v>
      </c>
      <c r="E167" s="66"/>
      <c r="F167" s="67"/>
      <c r="G167" s="67"/>
      <c r="H167" s="67"/>
      <c r="I167" s="68"/>
      <c r="K167" s="34"/>
      <c r="L167" s="34"/>
    </row>
    <row r="168" spans="1:12" ht="24" x14ac:dyDescent="0.25">
      <c r="A168" s="62">
        <v>101</v>
      </c>
      <c r="B168" s="92" t="s">
        <v>884</v>
      </c>
      <c r="C168" s="92" t="s">
        <v>938</v>
      </c>
      <c r="D168" s="141">
        <v>484</v>
      </c>
      <c r="E168" s="66" t="s">
        <v>59</v>
      </c>
      <c r="F168" s="67" t="s">
        <v>60</v>
      </c>
      <c r="G168" s="67" t="s">
        <v>66</v>
      </c>
      <c r="H168" s="67" t="s">
        <v>148</v>
      </c>
      <c r="I168" s="68" t="s">
        <v>67</v>
      </c>
    </row>
    <row r="169" spans="1:12" ht="24" x14ac:dyDescent="0.25">
      <c r="A169" s="62">
        <v>102</v>
      </c>
      <c r="B169" s="92" t="s">
        <v>885</v>
      </c>
      <c r="C169" s="92" t="s">
        <v>939</v>
      </c>
      <c r="D169" s="141">
        <v>200</v>
      </c>
      <c r="E169" s="66" t="s">
        <v>59</v>
      </c>
      <c r="F169" s="67" t="s">
        <v>60</v>
      </c>
      <c r="G169" s="67" t="s">
        <v>66</v>
      </c>
      <c r="H169" s="67" t="s">
        <v>148</v>
      </c>
      <c r="I169" s="68" t="s">
        <v>67</v>
      </c>
    </row>
    <row r="170" spans="1:12" ht="24" x14ac:dyDescent="0.25">
      <c r="A170" s="62">
        <v>103</v>
      </c>
      <c r="B170" s="92" t="s">
        <v>324</v>
      </c>
      <c r="C170" s="92" t="s">
        <v>940</v>
      </c>
      <c r="D170" s="141">
        <v>95</v>
      </c>
      <c r="E170" s="66" t="s">
        <v>59</v>
      </c>
      <c r="F170" s="67" t="s">
        <v>60</v>
      </c>
      <c r="G170" s="67" t="s">
        <v>66</v>
      </c>
      <c r="H170" s="67" t="s">
        <v>148</v>
      </c>
      <c r="I170" s="68" t="s">
        <v>67</v>
      </c>
    </row>
    <row r="171" spans="1:12" ht="24" x14ac:dyDescent="0.25">
      <c r="A171" s="62">
        <v>104</v>
      </c>
      <c r="B171" s="92" t="s">
        <v>325</v>
      </c>
      <c r="C171" s="92" t="s">
        <v>941</v>
      </c>
      <c r="D171" s="141">
        <v>65</v>
      </c>
      <c r="E171" s="66" t="s">
        <v>59</v>
      </c>
      <c r="F171" s="67" t="s">
        <v>60</v>
      </c>
      <c r="G171" s="67" t="s">
        <v>66</v>
      </c>
      <c r="H171" s="67" t="s">
        <v>148</v>
      </c>
      <c r="I171" s="68" t="s">
        <v>67</v>
      </c>
    </row>
    <row r="172" spans="1:12" ht="24" x14ac:dyDescent="0.25">
      <c r="A172" s="62">
        <v>105</v>
      </c>
      <c r="B172" s="92" t="s">
        <v>886</v>
      </c>
      <c r="C172" s="92" t="s">
        <v>942</v>
      </c>
      <c r="D172" s="141">
        <v>1538.6</v>
      </c>
      <c r="E172" s="66" t="s">
        <v>59</v>
      </c>
      <c r="F172" s="67" t="s">
        <v>60</v>
      </c>
      <c r="G172" s="67" t="s">
        <v>66</v>
      </c>
      <c r="H172" s="67" t="s">
        <v>148</v>
      </c>
      <c r="I172" s="68" t="s">
        <v>67</v>
      </c>
    </row>
    <row r="173" spans="1:12" ht="24" x14ac:dyDescent="0.25">
      <c r="A173" s="62">
        <v>106</v>
      </c>
      <c r="B173" s="92" t="s">
        <v>887</v>
      </c>
      <c r="C173" s="92" t="s">
        <v>943</v>
      </c>
      <c r="D173" s="141">
        <v>1808</v>
      </c>
      <c r="E173" s="66" t="s">
        <v>59</v>
      </c>
      <c r="F173" s="67" t="s">
        <v>60</v>
      </c>
      <c r="G173" s="67" t="s">
        <v>66</v>
      </c>
      <c r="H173" s="67" t="s">
        <v>148</v>
      </c>
      <c r="I173" s="68" t="s">
        <v>67</v>
      </c>
    </row>
    <row r="174" spans="1:12" ht="24" x14ac:dyDescent="0.25">
      <c r="A174" s="62">
        <v>107</v>
      </c>
      <c r="B174" s="92" t="s">
        <v>888</v>
      </c>
      <c r="C174" s="92" t="s">
        <v>944</v>
      </c>
      <c r="D174" s="141">
        <v>2998.2</v>
      </c>
      <c r="E174" s="66" t="s">
        <v>59</v>
      </c>
      <c r="F174" s="67" t="s">
        <v>60</v>
      </c>
      <c r="G174" s="67" t="s">
        <v>66</v>
      </c>
      <c r="H174" s="67" t="s">
        <v>148</v>
      </c>
      <c r="I174" s="68" t="s">
        <v>67</v>
      </c>
    </row>
    <row r="175" spans="1:12" ht="24" x14ac:dyDescent="0.25">
      <c r="A175" s="62">
        <v>108</v>
      </c>
      <c r="B175" s="92" t="s">
        <v>889</v>
      </c>
      <c r="C175" s="92" t="s">
        <v>938</v>
      </c>
      <c r="D175" s="141">
        <v>393.8</v>
      </c>
      <c r="E175" s="66" t="s">
        <v>59</v>
      </c>
      <c r="F175" s="67" t="s">
        <v>60</v>
      </c>
      <c r="G175" s="67" t="s">
        <v>66</v>
      </c>
      <c r="H175" s="67" t="s">
        <v>148</v>
      </c>
      <c r="I175" s="68" t="s">
        <v>67</v>
      </c>
    </row>
    <row r="176" spans="1:12" ht="24" x14ac:dyDescent="0.25">
      <c r="A176" s="62">
        <v>109</v>
      </c>
      <c r="B176" s="92" t="s">
        <v>890</v>
      </c>
      <c r="C176" s="92" t="s">
        <v>945</v>
      </c>
      <c r="D176" s="141">
        <v>285</v>
      </c>
      <c r="E176" s="66" t="s">
        <v>59</v>
      </c>
      <c r="F176" s="67" t="s">
        <v>60</v>
      </c>
      <c r="G176" s="67" t="s">
        <v>66</v>
      </c>
      <c r="H176" s="67" t="s">
        <v>148</v>
      </c>
      <c r="I176" s="68" t="s">
        <v>67</v>
      </c>
    </row>
    <row r="177" spans="1:9" ht="24" x14ac:dyDescent="0.25">
      <c r="A177" s="62">
        <v>110</v>
      </c>
      <c r="B177" s="92" t="s">
        <v>891</v>
      </c>
      <c r="C177" s="92" t="s">
        <v>946</v>
      </c>
      <c r="D177" s="141">
        <v>310</v>
      </c>
      <c r="E177" s="66" t="s">
        <v>59</v>
      </c>
      <c r="F177" s="67" t="s">
        <v>60</v>
      </c>
      <c r="G177" s="67" t="s">
        <v>66</v>
      </c>
      <c r="H177" s="67" t="s">
        <v>148</v>
      </c>
      <c r="I177" s="68" t="s">
        <v>67</v>
      </c>
    </row>
    <row r="178" spans="1:9" ht="24" x14ac:dyDescent="0.25">
      <c r="A178" s="62">
        <v>111</v>
      </c>
      <c r="B178" s="92" t="s">
        <v>324</v>
      </c>
      <c r="C178" s="92" t="s">
        <v>940</v>
      </c>
      <c r="D178" s="141">
        <v>57</v>
      </c>
      <c r="E178" s="66" t="s">
        <v>59</v>
      </c>
      <c r="F178" s="67" t="s">
        <v>60</v>
      </c>
      <c r="G178" s="67" t="s">
        <v>66</v>
      </c>
      <c r="H178" s="67" t="s">
        <v>148</v>
      </c>
      <c r="I178" s="68" t="s">
        <v>67</v>
      </c>
    </row>
    <row r="179" spans="1:9" ht="24" x14ac:dyDescent="0.25">
      <c r="A179" s="62">
        <v>112</v>
      </c>
      <c r="B179" s="92" t="s">
        <v>326</v>
      </c>
      <c r="C179" s="92" t="s">
        <v>947</v>
      </c>
      <c r="D179" s="141">
        <v>480</v>
      </c>
      <c r="E179" s="66" t="s">
        <v>59</v>
      </c>
      <c r="F179" s="67" t="s">
        <v>60</v>
      </c>
      <c r="G179" s="67" t="s">
        <v>66</v>
      </c>
      <c r="H179" s="67" t="s">
        <v>148</v>
      </c>
      <c r="I179" s="68" t="s">
        <v>67</v>
      </c>
    </row>
    <row r="180" spans="1:9" ht="24" x14ac:dyDescent="0.25">
      <c r="A180" s="62">
        <v>113</v>
      </c>
      <c r="B180" s="92" t="s">
        <v>887</v>
      </c>
      <c r="C180" s="92" t="s">
        <v>943</v>
      </c>
      <c r="D180" s="141">
        <v>2260</v>
      </c>
      <c r="E180" s="66" t="s">
        <v>59</v>
      </c>
      <c r="F180" s="67" t="s">
        <v>60</v>
      </c>
      <c r="G180" s="67" t="s">
        <v>66</v>
      </c>
      <c r="H180" s="67" t="s">
        <v>148</v>
      </c>
      <c r="I180" s="68" t="s">
        <v>67</v>
      </c>
    </row>
    <row r="181" spans="1:9" ht="24" x14ac:dyDescent="0.25">
      <c r="A181" s="62">
        <v>114</v>
      </c>
      <c r="B181" s="92" t="s">
        <v>887</v>
      </c>
      <c r="C181" s="92" t="s">
        <v>943</v>
      </c>
      <c r="D181" s="141">
        <v>1356</v>
      </c>
      <c r="E181" s="66" t="s">
        <v>59</v>
      </c>
      <c r="F181" s="67" t="s">
        <v>60</v>
      </c>
      <c r="G181" s="67" t="s">
        <v>66</v>
      </c>
      <c r="H181" s="67" t="s">
        <v>148</v>
      </c>
      <c r="I181" s="68" t="s">
        <v>67</v>
      </c>
    </row>
    <row r="182" spans="1:9" ht="24" x14ac:dyDescent="0.25">
      <c r="A182" s="62">
        <v>115</v>
      </c>
      <c r="B182" s="92" t="s">
        <v>886</v>
      </c>
      <c r="C182" s="92" t="s">
        <v>942</v>
      </c>
      <c r="D182" s="141">
        <v>1468.6</v>
      </c>
      <c r="E182" s="66" t="s">
        <v>59</v>
      </c>
      <c r="F182" s="67" t="s">
        <v>60</v>
      </c>
      <c r="G182" s="67" t="s">
        <v>66</v>
      </c>
      <c r="H182" s="67" t="s">
        <v>148</v>
      </c>
      <c r="I182" s="68" t="s">
        <v>67</v>
      </c>
    </row>
    <row r="183" spans="1:9" ht="24" x14ac:dyDescent="0.25">
      <c r="A183" s="62">
        <v>116</v>
      </c>
      <c r="B183" s="92" t="s">
        <v>886</v>
      </c>
      <c r="C183" s="92" t="s">
        <v>942</v>
      </c>
      <c r="D183" s="141">
        <v>4196</v>
      </c>
      <c r="E183" s="66" t="s">
        <v>59</v>
      </c>
      <c r="F183" s="67" t="s">
        <v>60</v>
      </c>
      <c r="G183" s="67" t="s">
        <v>66</v>
      </c>
      <c r="H183" s="67" t="s">
        <v>148</v>
      </c>
      <c r="I183" s="68" t="s">
        <v>67</v>
      </c>
    </row>
    <row r="184" spans="1:9" ht="24" x14ac:dyDescent="0.25">
      <c r="A184" s="62">
        <v>117</v>
      </c>
      <c r="B184" s="92" t="s">
        <v>887</v>
      </c>
      <c r="C184" s="92" t="s">
        <v>943</v>
      </c>
      <c r="D184" s="141">
        <v>1808</v>
      </c>
      <c r="E184" s="66" t="s">
        <v>59</v>
      </c>
      <c r="F184" s="67" t="s">
        <v>60</v>
      </c>
      <c r="G184" s="67" t="s">
        <v>66</v>
      </c>
      <c r="H184" s="67" t="s">
        <v>148</v>
      </c>
      <c r="I184" s="68" t="s">
        <v>67</v>
      </c>
    </row>
    <row r="185" spans="1:9" ht="24" x14ac:dyDescent="0.25">
      <c r="A185" s="62">
        <v>118</v>
      </c>
      <c r="B185" s="92" t="s">
        <v>892</v>
      </c>
      <c r="C185" s="92" t="s">
        <v>682</v>
      </c>
      <c r="D185" s="141">
        <v>15000</v>
      </c>
      <c r="E185" s="66" t="s">
        <v>59</v>
      </c>
      <c r="F185" s="67" t="s">
        <v>60</v>
      </c>
      <c r="G185" s="67" t="s">
        <v>66</v>
      </c>
      <c r="H185" s="67" t="s">
        <v>148</v>
      </c>
      <c r="I185" s="68" t="s">
        <v>67</v>
      </c>
    </row>
    <row r="186" spans="1:9" ht="24" x14ac:dyDescent="0.25">
      <c r="A186" s="62">
        <v>119</v>
      </c>
      <c r="B186" s="92" t="s">
        <v>893</v>
      </c>
      <c r="C186" s="92" t="s">
        <v>682</v>
      </c>
      <c r="D186" s="141">
        <v>90</v>
      </c>
      <c r="E186" s="66" t="s">
        <v>59</v>
      </c>
      <c r="F186" s="67" t="s">
        <v>60</v>
      </c>
      <c r="G186" s="67" t="s">
        <v>66</v>
      </c>
      <c r="H186" s="67" t="s">
        <v>148</v>
      </c>
      <c r="I186" s="68" t="s">
        <v>67</v>
      </c>
    </row>
    <row r="187" spans="1:9" ht="24" x14ac:dyDescent="0.25">
      <c r="A187" s="62">
        <v>120</v>
      </c>
      <c r="B187" s="92" t="s">
        <v>894</v>
      </c>
      <c r="C187" s="92" t="s">
        <v>947</v>
      </c>
      <c r="D187" s="141">
        <v>206.5</v>
      </c>
      <c r="E187" s="66" t="s">
        <v>59</v>
      </c>
      <c r="F187" s="67" t="s">
        <v>60</v>
      </c>
      <c r="G187" s="67" t="s">
        <v>66</v>
      </c>
      <c r="H187" s="67" t="s">
        <v>148</v>
      </c>
      <c r="I187" s="68" t="s">
        <v>67</v>
      </c>
    </row>
    <row r="188" spans="1:9" ht="24" x14ac:dyDescent="0.25">
      <c r="A188" s="62">
        <v>121</v>
      </c>
      <c r="B188" s="92" t="s">
        <v>895</v>
      </c>
      <c r="C188" s="92" t="s">
        <v>948</v>
      </c>
      <c r="D188" s="141">
        <v>3768.4</v>
      </c>
      <c r="E188" s="66" t="s">
        <v>59</v>
      </c>
      <c r="F188" s="67" t="s">
        <v>60</v>
      </c>
      <c r="G188" s="67" t="s">
        <v>66</v>
      </c>
      <c r="H188" s="67" t="s">
        <v>148</v>
      </c>
      <c r="I188" s="68" t="s">
        <v>67</v>
      </c>
    </row>
    <row r="189" spans="1:9" ht="24" x14ac:dyDescent="0.25">
      <c r="A189" s="62">
        <v>122</v>
      </c>
      <c r="B189" s="92" t="s">
        <v>896</v>
      </c>
      <c r="C189" s="92" t="s">
        <v>938</v>
      </c>
      <c r="D189" s="141">
        <v>360</v>
      </c>
      <c r="E189" s="66" t="s">
        <v>59</v>
      </c>
      <c r="F189" s="67" t="s">
        <v>60</v>
      </c>
      <c r="G189" s="67" t="s">
        <v>66</v>
      </c>
      <c r="H189" s="67" t="s">
        <v>148</v>
      </c>
      <c r="I189" s="68" t="s">
        <v>67</v>
      </c>
    </row>
    <row r="190" spans="1:9" ht="24" x14ac:dyDescent="0.25">
      <c r="A190" s="62">
        <v>123</v>
      </c>
      <c r="B190" s="92" t="s">
        <v>886</v>
      </c>
      <c r="C190" s="92" t="s">
        <v>942</v>
      </c>
      <c r="D190" s="141">
        <v>1049</v>
      </c>
      <c r="E190" s="66" t="s">
        <v>59</v>
      </c>
      <c r="F190" s="67" t="s">
        <v>60</v>
      </c>
      <c r="G190" s="67" t="s">
        <v>66</v>
      </c>
      <c r="H190" s="67" t="s">
        <v>148</v>
      </c>
      <c r="I190" s="68" t="s">
        <v>67</v>
      </c>
    </row>
    <row r="191" spans="1:9" ht="24" x14ac:dyDescent="0.25">
      <c r="A191" s="62">
        <v>124</v>
      </c>
      <c r="B191" s="92" t="s">
        <v>886</v>
      </c>
      <c r="C191" s="92" t="s">
        <v>942</v>
      </c>
      <c r="D191" s="141">
        <v>1258.8</v>
      </c>
      <c r="E191" s="66" t="s">
        <v>59</v>
      </c>
      <c r="F191" s="67" t="s">
        <v>60</v>
      </c>
      <c r="G191" s="67" t="s">
        <v>66</v>
      </c>
      <c r="H191" s="67" t="s">
        <v>148</v>
      </c>
      <c r="I191" s="68" t="s">
        <v>67</v>
      </c>
    </row>
    <row r="192" spans="1:9" ht="24" x14ac:dyDescent="0.25">
      <c r="A192" s="62">
        <v>125</v>
      </c>
      <c r="B192" s="92" t="s">
        <v>887</v>
      </c>
      <c r="C192" s="92" t="s">
        <v>943</v>
      </c>
      <c r="D192" s="141">
        <v>1808</v>
      </c>
      <c r="E192" s="66" t="s">
        <v>59</v>
      </c>
      <c r="F192" s="67" t="s">
        <v>60</v>
      </c>
      <c r="G192" s="67" t="s">
        <v>66</v>
      </c>
      <c r="H192" s="67" t="s">
        <v>148</v>
      </c>
      <c r="I192" s="68" t="s">
        <v>67</v>
      </c>
    </row>
    <row r="193" spans="1:9" ht="24" x14ac:dyDescent="0.25">
      <c r="A193" s="62">
        <v>126</v>
      </c>
      <c r="B193" s="92" t="s">
        <v>886</v>
      </c>
      <c r="C193" s="92" t="s">
        <v>942</v>
      </c>
      <c r="D193" s="141">
        <v>1468.6</v>
      </c>
      <c r="E193" s="66" t="s">
        <v>59</v>
      </c>
      <c r="F193" s="67" t="s">
        <v>60</v>
      </c>
      <c r="G193" s="67" t="s">
        <v>66</v>
      </c>
      <c r="H193" s="67" t="s">
        <v>148</v>
      </c>
      <c r="I193" s="68" t="s">
        <v>67</v>
      </c>
    </row>
    <row r="194" spans="1:9" ht="24" x14ac:dyDescent="0.25">
      <c r="A194" s="62">
        <v>127</v>
      </c>
      <c r="B194" s="92" t="s">
        <v>894</v>
      </c>
      <c r="C194" s="92" t="s">
        <v>947</v>
      </c>
      <c r="D194" s="141">
        <v>619.5</v>
      </c>
      <c r="E194" s="66" t="s">
        <v>59</v>
      </c>
      <c r="F194" s="67" t="s">
        <v>60</v>
      </c>
      <c r="G194" s="67" t="s">
        <v>66</v>
      </c>
      <c r="H194" s="67" t="s">
        <v>148</v>
      </c>
      <c r="I194" s="68" t="s">
        <v>67</v>
      </c>
    </row>
    <row r="195" spans="1:9" ht="24" x14ac:dyDescent="0.25">
      <c r="A195" s="62">
        <v>128</v>
      </c>
      <c r="B195" s="92" t="s">
        <v>897</v>
      </c>
      <c r="C195" s="92" t="s">
        <v>941</v>
      </c>
      <c r="D195" s="141">
        <v>140</v>
      </c>
      <c r="E195" s="66" t="s">
        <v>59</v>
      </c>
      <c r="F195" s="67" t="s">
        <v>60</v>
      </c>
      <c r="G195" s="67" t="s">
        <v>66</v>
      </c>
      <c r="H195" s="67" t="s">
        <v>148</v>
      </c>
      <c r="I195" s="68" t="s">
        <v>67</v>
      </c>
    </row>
    <row r="196" spans="1:9" ht="24" x14ac:dyDescent="0.25">
      <c r="A196" s="62">
        <v>129</v>
      </c>
      <c r="B196" s="92" t="s">
        <v>898</v>
      </c>
      <c r="C196" s="92" t="s">
        <v>940</v>
      </c>
      <c r="D196" s="141">
        <v>800</v>
      </c>
      <c r="E196" s="66" t="s">
        <v>59</v>
      </c>
      <c r="F196" s="67" t="s">
        <v>60</v>
      </c>
      <c r="G196" s="67" t="s">
        <v>66</v>
      </c>
      <c r="H196" s="67" t="s">
        <v>148</v>
      </c>
      <c r="I196" s="68" t="s">
        <v>67</v>
      </c>
    </row>
    <row r="197" spans="1:9" ht="24" x14ac:dyDescent="0.25">
      <c r="A197" s="62">
        <v>130</v>
      </c>
      <c r="B197" s="92" t="s">
        <v>899</v>
      </c>
      <c r="C197" s="92" t="s">
        <v>938</v>
      </c>
      <c r="D197" s="141">
        <v>144</v>
      </c>
      <c r="E197" s="66" t="s">
        <v>59</v>
      </c>
      <c r="F197" s="67" t="s">
        <v>60</v>
      </c>
      <c r="G197" s="67" t="s">
        <v>66</v>
      </c>
      <c r="H197" s="67" t="s">
        <v>148</v>
      </c>
      <c r="I197" s="68" t="s">
        <v>67</v>
      </c>
    </row>
    <row r="198" spans="1:9" ht="24" x14ac:dyDescent="0.25">
      <c r="A198" s="62">
        <v>131</v>
      </c>
      <c r="B198" s="92" t="s">
        <v>900</v>
      </c>
      <c r="C198" s="92" t="s">
        <v>303</v>
      </c>
      <c r="D198" s="141">
        <v>6876</v>
      </c>
      <c r="E198" s="66" t="s">
        <v>59</v>
      </c>
      <c r="F198" s="67" t="s">
        <v>60</v>
      </c>
      <c r="G198" s="67" t="s">
        <v>66</v>
      </c>
      <c r="H198" s="67" t="s">
        <v>148</v>
      </c>
      <c r="I198" s="68" t="s">
        <v>67</v>
      </c>
    </row>
    <row r="199" spans="1:9" ht="24" x14ac:dyDescent="0.25">
      <c r="A199" s="62">
        <v>132</v>
      </c>
      <c r="B199" s="92" t="s">
        <v>896</v>
      </c>
      <c r="C199" s="92" t="s">
        <v>938</v>
      </c>
      <c r="D199" s="141">
        <v>144</v>
      </c>
      <c r="E199" s="66" t="s">
        <v>59</v>
      </c>
      <c r="F199" s="67" t="s">
        <v>60</v>
      </c>
      <c r="G199" s="67" t="s">
        <v>66</v>
      </c>
      <c r="H199" s="67" t="s">
        <v>148</v>
      </c>
      <c r="I199" s="68" t="s">
        <v>67</v>
      </c>
    </row>
    <row r="200" spans="1:9" ht="24" x14ac:dyDescent="0.25">
      <c r="A200" s="62">
        <v>133</v>
      </c>
      <c r="B200" s="92" t="s">
        <v>901</v>
      </c>
      <c r="C200" s="92" t="s">
        <v>309</v>
      </c>
      <c r="D200" s="141">
        <v>162</v>
      </c>
      <c r="E200" s="66" t="s">
        <v>59</v>
      </c>
      <c r="F200" s="67" t="s">
        <v>60</v>
      </c>
      <c r="G200" s="67" t="s">
        <v>66</v>
      </c>
      <c r="H200" s="67" t="s">
        <v>148</v>
      </c>
      <c r="I200" s="68" t="s">
        <v>67</v>
      </c>
    </row>
    <row r="201" spans="1:9" ht="24" x14ac:dyDescent="0.25">
      <c r="A201" s="62">
        <v>134</v>
      </c>
      <c r="B201" s="92" t="s">
        <v>896</v>
      </c>
      <c r="C201" s="92" t="s">
        <v>938</v>
      </c>
      <c r="D201" s="141">
        <v>108</v>
      </c>
      <c r="E201" s="66" t="s">
        <v>59</v>
      </c>
      <c r="F201" s="67" t="s">
        <v>60</v>
      </c>
      <c r="G201" s="67" t="s">
        <v>66</v>
      </c>
      <c r="H201" s="67" t="s">
        <v>148</v>
      </c>
      <c r="I201" s="68" t="s">
        <v>67</v>
      </c>
    </row>
    <row r="202" spans="1:9" ht="24" x14ac:dyDescent="0.25">
      <c r="A202" s="62">
        <v>135</v>
      </c>
      <c r="B202" s="92" t="s">
        <v>902</v>
      </c>
      <c r="C202" s="92" t="s">
        <v>949</v>
      </c>
      <c r="D202" s="141">
        <v>140</v>
      </c>
      <c r="E202" s="66" t="s">
        <v>59</v>
      </c>
      <c r="F202" s="67" t="s">
        <v>60</v>
      </c>
      <c r="G202" s="67" t="s">
        <v>66</v>
      </c>
      <c r="H202" s="67" t="s">
        <v>148</v>
      </c>
      <c r="I202" s="68" t="s">
        <v>67</v>
      </c>
    </row>
    <row r="203" spans="1:9" ht="24" x14ac:dyDescent="0.25">
      <c r="A203" s="62">
        <v>136</v>
      </c>
      <c r="B203" s="92" t="s">
        <v>903</v>
      </c>
      <c r="C203" s="92" t="s">
        <v>938</v>
      </c>
      <c r="D203" s="141">
        <v>124.5</v>
      </c>
      <c r="E203" s="66" t="s">
        <v>59</v>
      </c>
      <c r="F203" s="67" t="s">
        <v>60</v>
      </c>
      <c r="G203" s="67" t="s">
        <v>66</v>
      </c>
      <c r="H203" s="67" t="s">
        <v>148</v>
      </c>
      <c r="I203" s="68" t="s">
        <v>67</v>
      </c>
    </row>
    <row r="204" spans="1:9" ht="24" x14ac:dyDescent="0.25">
      <c r="A204" s="62">
        <v>137</v>
      </c>
      <c r="B204" s="92" t="s">
        <v>886</v>
      </c>
      <c r="C204" s="92" t="s">
        <v>942</v>
      </c>
      <c r="D204" s="141">
        <v>1468.6</v>
      </c>
      <c r="E204" s="66" t="s">
        <v>59</v>
      </c>
      <c r="F204" s="67" t="s">
        <v>60</v>
      </c>
      <c r="G204" s="67" t="s">
        <v>66</v>
      </c>
      <c r="H204" s="67" t="s">
        <v>148</v>
      </c>
      <c r="I204" s="68" t="s">
        <v>67</v>
      </c>
    </row>
    <row r="205" spans="1:9" ht="24" x14ac:dyDescent="0.25">
      <c r="A205" s="62">
        <v>138</v>
      </c>
      <c r="B205" s="92" t="s">
        <v>887</v>
      </c>
      <c r="C205" s="92" t="s">
        <v>943</v>
      </c>
      <c r="D205" s="141">
        <v>1808</v>
      </c>
      <c r="E205" s="66" t="s">
        <v>59</v>
      </c>
      <c r="F205" s="67" t="s">
        <v>60</v>
      </c>
      <c r="G205" s="67" t="s">
        <v>66</v>
      </c>
      <c r="H205" s="67" t="s">
        <v>148</v>
      </c>
      <c r="I205" s="68" t="s">
        <v>67</v>
      </c>
    </row>
    <row r="206" spans="1:9" ht="24" x14ac:dyDescent="0.25">
      <c r="A206" s="62">
        <v>139</v>
      </c>
      <c r="B206" s="92" t="s">
        <v>887</v>
      </c>
      <c r="C206" s="92" t="s">
        <v>943</v>
      </c>
      <c r="D206" s="141">
        <v>1356</v>
      </c>
      <c r="E206" s="66" t="s">
        <v>59</v>
      </c>
      <c r="F206" s="67" t="s">
        <v>60</v>
      </c>
      <c r="G206" s="67" t="s">
        <v>66</v>
      </c>
      <c r="H206" s="67" t="s">
        <v>148</v>
      </c>
      <c r="I206" s="68" t="s">
        <v>67</v>
      </c>
    </row>
    <row r="207" spans="1:9" ht="24" x14ac:dyDescent="0.25">
      <c r="A207" s="62">
        <v>140</v>
      </c>
      <c r="B207" s="92" t="s">
        <v>904</v>
      </c>
      <c r="C207" s="92" t="s">
        <v>950</v>
      </c>
      <c r="D207" s="141">
        <v>373.6</v>
      </c>
      <c r="E207" s="66" t="s">
        <v>59</v>
      </c>
      <c r="F207" s="67" t="s">
        <v>60</v>
      </c>
      <c r="G207" s="67" t="s">
        <v>66</v>
      </c>
      <c r="H207" s="67" t="s">
        <v>148</v>
      </c>
      <c r="I207" s="68" t="s">
        <v>67</v>
      </c>
    </row>
    <row r="208" spans="1:9" ht="24" x14ac:dyDescent="0.25">
      <c r="A208" s="62">
        <v>141</v>
      </c>
      <c r="B208" s="92" t="s">
        <v>894</v>
      </c>
      <c r="C208" s="92" t="s">
        <v>947</v>
      </c>
      <c r="D208" s="141">
        <v>413</v>
      </c>
      <c r="E208" s="66" t="s">
        <v>59</v>
      </c>
      <c r="F208" s="67" t="s">
        <v>60</v>
      </c>
      <c r="G208" s="67" t="s">
        <v>66</v>
      </c>
      <c r="H208" s="67" t="s">
        <v>148</v>
      </c>
      <c r="I208" s="68" t="s">
        <v>67</v>
      </c>
    </row>
    <row r="209" spans="1:9" ht="24" x14ac:dyDescent="0.25">
      <c r="A209" s="62">
        <v>142</v>
      </c>
      <c r="B209" s="92" t="s">
        <v>905</v>
      </c>
      <c r="C209" s="92" t="s">
        <v>951</v>
      </c>
      <c r="D209" s="141">
        <v>197.7</v>
      </c>
      <c r="E209" s="66" t="s">
        <v>59</v>
      </c>
      <c r="F209" s="67" t="s">
        <v>60</v>
      </c>
      <c r="G209" s="67" t="s">
        <v>66</v>
      </c>
      <c r="H209" s="67" t="s">
        <v>148</v>
      </c>
      <c r="I209" s="68" t="s">
        <v>67</v>
      </c>
    </row>
    <row r="210" spans="1:9" ht="24" x14ac:dyDescent="0.25">
      <c r="A210" s="62">
        <v>143</v>
      </c>
      <c r="B210" s="92" t="s">
        <v>895</v>
      </c>
      <c r="C210" s="92" t="s">
        <v>948</v>
      </c>
      <c r="D210" s="141">
        <v>3768.4</v>
      </c>
      <c r="E210" s="66" t="s">
        <v>59</v>
      </c>
      <c r="F210" s="67" t="s">
        <v>60</v>
      </c>
      <c r="G210" s="67" t="s">
        <v>66</v>
      </c>
      <c r="H210" s="67" t="s">
        <v>148</v>
      </c>
      <c r="I210" s="68" t="s">
        <v>67</v>
      </c>
    </row>
    <row r="211" spans="1:9" ht="24" x14ac:dyDescent="0.25">
      <c r="A211" s="62">
        <v>144</v>
      </c>
      <c r="B211" s="92" t="s">
        <v>896</v>
      </c>
      <c r="C211" s="92" t="s">
        <v>938</v>
      </c>
      <c r="D211" s="141">
        <v>72</v>
      </c>
      <c r="E211" s="66" t="s">
        <v>59</v>
      </c>
      <c r="F211" s="67" t="s">
        <v>60</v>
      </c>
      <c r="G211" s="67" t="s">
        <v>66</v>
      </c>
      <c r="H211" s="67" t="s">
        <v>148</v>
      </c>
      <c r="I211" s="68" t="s">
        <v>67</v>
      </c>
    </row>
    <row r="212" spans="1:9" ht="24" x14ac:dyDescent="0.25">
      <c r="A212" s="62">
        <v>145</v>
      </c>
      <c r="B212" s="92" t="s">
        <v>886</v>
      </c>
      <c r="C212" s="92" t="s">
        <v>942</v>
      </c>
      <c r="D212" s="141">
        <v>1678.4</v>
      </c>
      <c r="E212" s="66" t="s">
        <v>59</v>
      </c>
      <c r="F212" s="67" t="s">
        <v>60</v>
      </c>
      <c r="G212" s="67" t="s">
        <v>66</v>
      </c>
      <c r="H212" s="67" t="s">
        <v>148</v>
      </c>
      <c r="I212" s="68" t="s">
        <v>67</v>
      </c>
    </row>
    <row r="213" spans="1:9" ht="24" x14ac:dyDescent="0.25">
      <c r="A213" s="62">
        <v>146</v>
      </c>
      <c r="B213" s="92" t="s">
        <v>147</v>
      </c>
      <c r="C213" s="92" t="s">
        <v>939</v>
      </c>
      <c r="D213" s="141">
        <v>486.4</v>
      </c>
      <c r="E213" s="66" t="s">
        <v>59</v>
      </c>
      <c r="F213" s="67" t="s">
        <v>60</v>
      </c>
      <c r="G213" s="67" t="s">
        <v>66</v>
      </c>
      <c r="H213" s="67" t="s">
        <v>148</v>
      </c>
      <c r="I213" s="68" t="s">
        <v>67</v>
      </c>
    </row>
    <row r="214" spans="1:9" ht="24" x14ac:dyDescent="0.25">
      <c r="A214" s="62">
        <v>147</v>
      </c>
      <c r="B214" s="92" t="s">
        <v>887</v>
      </c>
      <c r="C214" s="92" t="s">
        <v>943</v>
      </c>
      <c r="D214" s="141">
        <v>1808</v>
      </c>
      <c r="E214" s="66" t="s">
        <v>59</v>
      </c>
      <c r="F214" s="67" t="s">
        <v>60</v>
      </c>
      <c r="G214" s="67" t="s">
        <v>66</v>
      </c>
      <c r="H214" s="67" t="s">
        <v>148</v>
      </c>
      <c r="I214" s="68" t="s">
        <v>67</v>
      </c>
    </row>
    <row r="215" spans="1:9" ht="24" x14ac:dyDescent="0.25">
      <c r="A215" s="62">
        <v>148</v>
      </c>
      <c r="B215" s="92" t="s">
        <v>896</v>
      </c>
      <c r="C215" s="92" t="s">
        <v>938</v>
      </c>
      <c r="D215" s="141">
        <v>216</v>
      </c>
      <c r="E215" s="66" t="s">
        <v>59</v>
      </c>
      <c r="F215" s="67" t="s">
        <v>60</v>
      </c>
      <c r="G215" s="67" t="s">
        <v>66</v>
      </c>
      <c r="H215" s="67" t="s">
        <v>148</v>
      </c>
      <c r="I215" s="68" t="s">
        <v>67</v>
      </c>
    </row>
    <row r="216" spans="1:9" ht="24" x14ac:dyDescent="0.25">
      <c r="A216" s="62">
        <v>149</v>
      </c>
      <c r="B216" s="92" t="s">
        <v>378</v>
      </c>
      <c r="C216" s="92" t="s">
        <v>379</v>
      </c>
      <c r="D216" s="141">
        <v>89</v>
      </c>
      <c r="E216" s="66" t="s">
        <v>59</v>
      </c>
      <c r="F216" s="67" t="s">
        <v>60</v>
      </c>
      <c r="G216" s="67" t="s">
        <v>66</v>
      </c>
      <c r="H216" s="67" t="s">
        <v>148</v>
      </c>
      <c r="I216" s="68" t="s">
        <v>67</v>
      </c>
    </row>
    <row r="217" spans="1:9" ht="24" x14ac:dyDescent="0.25">
      <c r="A217" s="62">
        <v>150</v>
      </c>
      <c r="B217" s="92" t="s">
        <v>906</v>
      </c>
      <c r="C217" s="92" t="s">
        <v>942</v>
      </c>
      <c r="D217" s="141">
        <v>1468.6</v>
      </c>
      <c r="E217" s="66" t="s">
        <v>59</v>
      </c>
      <c r="F217" s="67" t="s">
        <v>60</v>
      </c>
      <c r="G217" s="67" t="s">
        <v>66</v>
      </c>
      <c r="H217" s="67" t="s">
        <v>148</v>
      </c>
      <c r="I217" s="68" t="s">
        <v>67</v>
      </c>
    </row>
    <row r="218" spans="1:9" ht="24" x14ac:dyDescent="0.25">
      <c r="A218" s="62">
        <v>151</v>
      </c>
      <c r="B218" s="92" t="s">
        <v>887</v>
      </c>
      <c r="C218" s="92" t="s">
        <v>943</v>
      </c>
      <c r="D218" s="141">
        <v>1440</v>
      </c>
      <c r="E218" s="66" t="s">
        <v>59</v>
      </c>
      <c r="F218" s="67" t="s">
        <v>60</v>
      </c>
      <c r="G218" s="67" t="s">
        <v>66</v>
      </c>
      <c r="H218" s="67" t="s">
        <v>148</v>
      </c>
      <c r="I218" s="68" t="s">
        <v>67</v>
      </c>
    </row>
    <row r="219" spans="1:9" ht="24" x14ac:dyDescent="0.25">
      <c r="A219" s="62">
        <v>152</v>
      </c>
      <c r="B219" s="92" t="s">
        <v>907</v>
      </c>
      <c r="C219" s="92" t="s">
        <v>942</v>
      </c>
      <c r="D219" s="141">
        <v>2096</v>
      </c>
      <c r="E219" s="66" t="s">
        <v>59</v>
      </c>
      <c r="F219" s="67" t="s">
        <v>60</v>
      </c>
      <c r="G219" s="67" t="s">
        <v>66</v>
      </c>
      <c r="H219" s="67" t="s">
        <v>148</v>
      </c>
      <c r="I219" s="68" t="s">
        <v>67</v>
      </c>
    </row>
    <row r="220" spans="1:9" ht="24" x14ac:dyDescent="0.25">
      <c r="A220" s="62">
        <v>153</v>
      </c>
      <c r="B220" s="92" t="s">
        <v>897</v>
      </c>
      <c r="C220" s="92" t="s">
        <v>941</v>
      </c>
      <c r="D220" s="141">
        <v>125</v>
      </c>
      <c r="E220" s="66" t="s">
        <v>59</v>
      </c>
      <c r="F220" s="67" t="s">
        <v>60</v>
      </c>
      <c r="G220" s="67" t="s">
        <v>66</v>
      </c>
      <c r="H220" s="67" t="s">
        <v>148</v>
      </c>
      <c r="I220" s="68" t="s">
        <v>67</v>
      </c>
    </row>
    <row r="221" spans="1:9" ht="24" x14ac:dyDescent="0.25">
      <c r="A221" s="62">
        <v>154</v>
      </c>
      <c r="B221" s="92" t="s">
        <v>908</v>
      </c>
      <c r="C221" s="92" t="s">
        <v>940</v>
      </c>
      <c r="D221" s="141">
        <v>1390</v>
      </c>
      <c r="E221" s="66" t="s">
        <v>59</v>
      </c>
      <c r="F221" s="67" t="s">
        <v>60</v>
      </c>
      <c r="G221" s="67" t="s">
        <v>66</v>
      </c>
      <c r="H221" s="67" t="s">
        <v>148</v>
      </c>
      <c r="I221" s="68" t="s">
        <v>67</v>
      </c>
    </row>
    <row r="222" spans="1:9" ht="24" x14ac:dyDescent="0.25">
      <c r="A222" s="62">
        <v>155</v>
      </c>
      <c r="B222" s="92" t="s">
        <v>904</v>
      </c>
      <c r="C222" s="92" t="s">
        <v>950</v>
      </c>
      <c r="D222" s="141">
        <v>181.1</v>
      </c>
      <c r="E222" s="66" t="s">
        <v>59</v>
      </c>
      <c r="F222" s="67" t="s">
        <v>60</v>
      </c>
      <c r="G222" s="67" t="s">
        <v>66</v>
      </c>
      <c r="H222" s="67" t="s">
        <v>148</v>
      </c>
      <c r="I222" s="68" t="s">
        <v>67</v>
      </c>
    </row>
    <row r="223" spans="1:9" ht="24" x14ac:dyDescent="0.25">
      <c r="A223" s="62">
        <v>156</v>
      </c>
      <c r="B223" s="92" t="s">
        <v>894</v>
      </c>
      <c r="C223" s="92" t="s">
        <v>947</v>
      </c>
      <c r="D223" s="141">
        <v>206.5</v>
      </c>
      <c r="E223" s="66" t="s">
        <v>59</v>
      </c>
      <c r="F223" s="67" t="s">
        <v>60</v>
      </c>
      <c r="G223" s="67" t="s">
        <v>66</v>
      </c>
      <c r="H223" s="67" t="s">
        <v>148</v>
      </c>
      <c r="I223" s="68" t="s">
        <v>67</v>
      </c>
    </row>
    <row r="224" spans="1:9" ht="24" x14ac:dyDescent="0.25">
      <c r="A224" s="62">
        <v>157</v>
      </c>
      <c r="B224" s="92" t="s">
        <v>909</v>
      </c>
      <c r="C224" s="92" t="s">
        <v>938</v>
      </c>
      <c r="D224" s="141">
        <v>2351.9499999999998</v>
      </c>
      <c r="E224" s="66" t="s">
        <v>59</v>
      </c>
      <c r="F224" s="67" t="s">
        <v>60</v>
      </c>
      <c r="G224" s="67" t="s">
        <v>66</v>
      </c>
      <c r="H224" s="67" t="s">
        <v>148</v>
      </c>
      <c r="I224" s="68" t="s">
        <v>67</v>
      </c>
    </row>
    <row r="225" spans="1:9" ht="24" x14ac:dyDescent="0.25">
      <c r="A225" s="62">
        <v>158</v>
      </c>
      <c r="B225" s="92" t="s">
        <v>910</v>
      </c>
      <c r="C225" s="92" t="s">
        <v>941</v>
      </c>
      <c r="D225" s="141">
        <v>140</v>
      </c>
      <c r="E225" s="66" t="s">
        <v>59</v>
      </c>
      <c r="F225" s="67" t="s">
        <v>60</v>
      </c>
      <c r="G225" s="67" t="s">
        <v>66</v>
      </c>
      <c r="H225" s="67" t="s">
        <v>148</v>
      </c>
      <c r="I225" s="68" t="s">
        <v>67</v>
      </c>
    </row>
    <row r="226" spans="1:9" ht="24" x14ac:dyDescent="0.25">
      <c r="A226" s="62">
        <v>159</v>
      </c>
      <c r="B226" s="92" t="s">
        <v>911</v>
      </c>
      <c r="C226" s="92" t="s">
        <v>950</v>
      </c>
      <c r="D226" s="141">
        <v>5900</v>
      </c>
      <c r="E226" s="66" t="s">
        <v>59</v>
      </c>
      <c r="F226" s="67" t="s">
        <v>60</v>
      </c>
      <c r="G226" s="67" t="s">
        <v>66</v>
      </c>
      <c r="H226" s="67" t="s">
        <v>148</v>
      </c>
      <c r="I226" s="68" t="s">
        <v>67</v>
      </c>
    </row>
    <row r="227" spans="1:9" ht="24" x14ac:dyDescent="0.25">
      <c r="A227" s="62">
        <v>160</v>
      </c>
      <c r="B227" s="92" t="s">
        <v>912</v>
      </c>
      <c r="C227" s="92" t="s">
        <v>938</v>
      </c>
      <c r="D227" s="141">
        <v>28</v>
      </c>
      <c r="E227" s="66" t="s">
        <v>59</v>
      </c>
      <c r="F227" s="67" t="s">
        <v>60</v>
      </c>
      <c r="G227" s="67" t="s">
        <v>66</v>
      </c>
      <c r="H227" s="67" t="s">
        <v>148</v>
      </c>
      <c r="I227" s="68" t="s">
        <v>67</v>
      </c>
    </row>
    <row r="228" spans="1:9" ht="24" x14ac:dyDescent="0.25">
      <c r="A228" s="62">
        <v>161</v>
      </c>
      <c r="B228" s="92" t="s">
        <v>894</v>
      </c>
      <c r="C228" s="92" t="s">
        <v>947</v>
      </c>
      <c r="D228" s="141">
        <v>413</v>
      </c>
      <c r="E228" s="66" t="s">
        <v>59</v>
      </c>
      <c r="F228" s="67" t="s">
        <v>60</v>
      </c>
      <c r="G228" s="67" t="s">
        <v>66</v>
      </c>
      <c r="H228" s="67" t="s">
        <v>148</v>
      </c>
      <c r="I228" s="68" t="s">
        <v>67</v>
      </c>
    </row>
    <row r="229" spans="1:9" ht="24" x14ac:dyDescent="0.25">
      <c r="A229" s="62">
        <v>162</v>
      </c>
      <c r="B229" s="92" t="s">
        <v>897</v>
      </c>
      <c r="C229" s="92" t="s">
        <v>941</v>
      </c>
      <c r="D229" s="141">
        <v>250</v>
      </c>
      <c r="E229" s="66" t="s">
        <v>59</v>
      </c>
      <c r="F229" s="67" t="s">
        <v>60</v>
      </c>
      <c r="G229" s="67" t="s">
        <v>66</v>
      </c>
      <c r="H229" s="67" t="s">
        <v>148</v>
      </c>
      <c r="I229" s="68" t="s">
        <v>67</v>
      </c>
    </row>
    <row r="230" spans="1:9" ht="24" x14ac:dyDescent="0.25">
      <c r="A230" s="62">
        <v>163</v>
      </c>
      <c r="B230" s="92" t="s">
        <v>913</v>
      </c>
      <c r="C230" s="92" t="s">
        <v>940</v>
      </c>
      <c r="D230" s="141">
        <v>391.4</v>
      </c>
      <c r="E230" s="66" t="s">
        <v>59</v>
      </c>
      <c r="F230" s="67" t="s">
        <v>60</v>
      </c>
      <c r="G230" s="67" t="s">
        <v>66</v>
      </c>
      <c r="H230" s="67" t="s">
        <v>148</v>
      </c>
      <c r="I230" s="68" t="s">
        <v>67</v>
      </c>
    </row>
    <row r="231" spans="1:9" ht="24" x14ac:dyDescent="0.25">
      <c r="A231" s="62">
        <v>164</v>
      </c>
      <c r="B231" s="92" t="s">
        <v>914</v>
      </c>
      <c r="C231" s="92" t="s">
        <v>940</v>
      </c>
      <c r="D231" s="141">
        <v>162</v>
      </c>
      <c r="E231" s="66" t="s">
        <v>59</v>
      </c>
      <c r="F231" s="67" t="s">
        <v>60</v>
      </c>
      <c r="G231" s="67" t="s">
        <v>66</v>
      </c>
      <c r="H231" s="67" t="s">
        <v>148</v>
      </c>
      <c r="I231" s="68" t="s">
        <v>67</v>
      </c>
    </row>
    <row r="232" spans="1:9" ht="24" x14ac:dyDescent="0.25">
      <c r="A232" s="62">
        <v>165</v>
      </c>
      <c r="B232" s="92" t="s">
        <v>907</v>
      </c>
      <c r="C232" s="92" t="s">
        <v>942</v>
      </c>
      <c r="D232" s="141">
        <v>1257.5999999999999</v>
      </c>
      <c r="E232" s="66" t="s">
        <v>59</v>
      </c>
      <c r="F232" s="67" t="s">
        <v>60</v>
      </c>
      <c r="G232" s="67" t="s">
        <v>66</v>
      </c>
      <c r="H232" s="67" t="s">
        <v>148</v>
      </c>
      <c r="I232" s="68" t="s">
        <v>67</v>
      </c>
    </row>
    <row r="233" spans="1:9" ht="24" x14ac:dyDescent="0.25">
      <c r="A233" s="62">
        <v>166</v>
      </c>
      <c r="B233" s="92" t="s">
        <v>915</v>
      </c>
      <c r="C233" s="92" t="s">
        <v>951</v>
      </c>
      <c r="D233" s="141">
        <v>1095.75</v>
      </c>
      <c r="E233" s="66" t="s">
        <v>59</v>
      </c>
      <c r="F233" s="67" t="s">
        <v>60</v>
      </c>
      <c r="G233" s="67" t="s">
        <v>66</v>
      </c>
      <c r="H233" s="67" t="s">
        <v>148</v>
      </c>
      <c r="I233" s="68" t="s">
        <v>67</v>
      </c>
    </row>
    <row r="234" spans="1:9" ht="24" x14ac:dyDescent="0.25">
      <c r="A234" s="62">
        <v>167</v>
      </c>
      <c r="B234" s="92" t="s">
        <v>916</v>
      </c>
      <c r="C234" s="92" t="s">
        <v>952</v>
      </c>
      <c r="D234" s="141">
        <v>566.94000000000005</v>
      </c>
      <c r="E234" s="66" t="s">
        <v>59</v>
      </c>
      <c r="F234" s="67" t="s">
        <v>60</v>
      </c>
      <c r="G234" s="67" t="s">
        <v>66</v>
      </c>
      <c r="H234" s="67" t="s">
        <v>148</v>
      </c>
      <c r="I234" s="68" t="s">
        <v>67</v>
      </c>
    </row>
    <row r="235" spans="1:9" ht="24" x14ac:dyDescent="0.25">
      <c r="A235" s="62">
        <v>168</v>
      </c>
      <c r="B235" s="92" t="s">
        <v>917</v>
      </c>
      <c r="C235" s="92" t="s">
        <v>953</v>
      </c>
      <c r="D235" s="141">
        <v>414</v>
      </c>
      <c r="E235" s="66" t="s">
        <v>59</v>
      </c>
      <c r="F235" s="67" t="s">
        <v>60</v>
      </c>
      <c r="G235" s="67" t="s">
        <v>66</v>
      </c>
      <c r="H235" s="67" t="s">
        <v>148</v>
      </c>
      <c r="I235" s="68" t="s">
        <v>67</v>
      </c>
    </row>
    <row r="236" spans="1:9" ht="24" x14ac:dyDescent="0.25">
      <c r="A236" s="62">
        <v>169</v>
      </c>
      <c r="B236" s="92" t="s">
        <v>918</v>
      </c>
      <c r="C236" s="92" t="s">
        <v>942</v>
      </c>
      <c r="D236" s="141">
        <v>1395.1</v>
      </c>
      <c r="E236" s="66" t="s">
        <v>59</v>
      </c>
      <c r="F236" s="67" t="s">
        <v>60</v>
      </c>
      <c r="G236" s="67" t="s">
        <v>66</v>
      </c>
      <c r="H236" s="67" t="s">
        <v>148</v>
      </c>
      <c r="I236" s="68" t="s">
        <v>67</v>
      </c>
    </row>
    <row r="237" spans="1:9" ht="24" x14ac:dyDescent="0.25">
      <c r="A237" s="62">
        <v>170</v>
      </c>
      <c r="B237" s="92" t="s">
        <v>912</v>
      </c>
      <c r="C237" s="92" t="s">
        <v>938</v>
      </c>
      <c r="D237" s="141">
        <v>105</v>
      </c>
      <c r="E237" s="66" t="s">
        <v>59</v>
      </c>
      <c r="F237" s="67" t="s">
        <v>60</v>
      </c>
      <c r="G237" s="67" t="s">
        <v>66</v>
      </c>
      <c r="H237" s="67" t="s">
        <v>148</v>
      </c>
      <c r="I237" s="68" t="s">
        <v>67</v>
      </c>
    </row>
    <row r="238" spans="1:9" ht="24" x14ac:dyDescent="0.25">
      <c r="A238" s="62">
        <v>171</v>
      </c>
      <c r="B238" s="92" t="s">
        <v>894</v>
      </c>
      <c r="C238" s="92" t="s">
        <v>947</v>
      </c>
      <c r="D238" s="141">
        <v>413</v>
      </c>
      <c r="E238" s="66" t="s">
        <v>59</v>
      </c>
      <c r="F238" s="67" t="s">
        <v>60</v>
      </c>
      <c r="G238" s="67" t="s">
        <v>66</v>
      </c>
      <c r="H238" s="67" t="s">
        <v>148</v>
      </c>
      <c r="I238" s="68" t="s">
        <v>67</v>
      </c>
    </row>
    <row r="239" spans="1:9" ht="24" x14ac:dyDescent="0.25">
      <c r="A239" s="62">
        <v>172</v>
      </c>
      <c r="B239" s="92" t="s">
        <v>916</v>
      </c>
      <c r="C239" s="92" t="s">
        <v>952</v>
      </c>
      <c r="D239" s="141">
        <v>566.94000000000005</v>
      </c>
      <c r="E239" s="66" t="s">
        <v>59</v>
      </c>
      <c r="F239" s="67" t="s">
        <v>60</v>
      </c>
      <c r="G239" s="67" t="s">
        <v>66</v>
      </c>
      <c r="H239" s="67" t="s">
        <v>148</v>
      </c>
      <c r="I239" s="68" t="s">
        <v>67</v>
      </c>
    </row>
    <row r="240" spans="1:9" ht="24" x14ac:dyDescent="0.25">
      <c r="A240" s="62">
        <v>173</v>
      </c>
      <c r="B240" s="92" t="s">
        <v>919</v>
      </c>
      <c r="C240" s="92" t="s">
        <v>940</v>
      </c>
      <c r="D240" s="141">
        <v>595</v>
      </c>
      <c r="E240" s="66" t="s">
        <v>59</v>
      </c>
      <c r="F240" s="67" t="s">
        <v>60</v>
      </c>
      <c r="G240" s="67" t="s">
        <v>66</v>
      </c>
      <c r="H240" s="67" t="s">
        <v>148</v>
      </c>
      <c r="I240" s="68" t="s">
        <v>67</v>
      </c>
    </row>
    <row r="241" spans="1:9" ht="24" x14ac:dyDescent="0.25">
      <c r="A241" s="62">
        <v>174</v>
      </c>
      <c r="B241" s="92" t="s">
        <v>920</v>
      </c>
      <c r="C241" s="92" t="s">
        <v>940</v>
      </c>
      <c r="D241" s="141">
        <v>4445</v>
      </c>
      <c r="E241" s="66" t="s">
        <v>59</v>
      </c>
      <c r="F241" s="67" t="s">
        <v>60</v>
      </c>
      <c r="G241" s="67" t="s">
        <v>66</v>
      </c>
      <c r="H241" s="67" t="s">
        <v>148</v>
      </c>
      <c r="I241" s="68" t="s">
        <v>67</v>
      </c>
    </row>
    <row r="242" spans="1:9" ht="24" x14ac:dyDescent="0.25">
      <c r="A242" s="62">
        <v>175</v>
      </c>
      <c r="B242" s="92" t="s">
        <v>314</v>
      </c>
      <c r="C242" s="92" t="s">
        <v>954</v>
      </c>
      <c r="D242" s="141">
        <v>80.75</v>
      </c>
      <c r="E242" s="66" t="s">
        <v>59</v>
      </c>
      <c r="F242" s="67" t="s">
        <v>60</v>
      </c>
      <c r="G242" s="67" t="s">
        <v>66</v>
      </c>
      <c r="H242" s="67" t="s">
        <v>148</v>
      </c>
      <c r="I242" s="68" t="s">
        <v>67</v>
      </c>
    </row>
    <row r="243" spans="1:9" ht="24" x14ac:dyDescent="0.25">
      <c r="A243" s="62">
        <v>176</v>
      </c>
      <c r="B243" s="92" t="s">
        <v>921</v>
      </c>
      <c r="C243" s="92" t="s">
        <v>940</v>
      </c>
      <c r="D243" s="141">
        <v>3435</v>
      </c>
      <c r="E243" s="66" t="s">
        <v>59</v>
      </c>
      <c r="F243" s="67" t="s">
        <v>60</v>
      </c>
      <c r="G243" s="67" t="s">
        <v>66</v>
      </c>
      <c r="H243" s="67" t="s">
        <v>148</v>
      </c>
      <c r="I243" s="68" t="s">
        <v>67</v>
      </c>
    </row>
    <row r="244" spans="1:9" ht="24" x14ac:dyDescent="0.25">
      <c r="A244" s="62">
        <v>177</v>
      </c>
      <c r="B244" s="92" t="s">
        <v>396</v>
      </c>
      <c r="C244" s="92" t="s">
        <v>955</v>
      </c>
      <c r="D244" s="141">
        <v>7250</v>
      </c>
      <c r="E244" s="66" t="s">
        <v>59</v>
      </c>
      <c r="F244" s="67" t="s">
        <v>60</v>
      </c>
      <c r="G244" s="67" t="s">
        <v>66</v>
      </c>
      <c r="H244" s="67" t="s">
        <v>148</v>
      </c>
      <c r="I244" s="68" t="s">
        <v>67</v>
      </c>
    </row>
    <row r="245" spans="1:9" ht="24" x14ac:dyDescent="0.25">
      <c r="A245" s="62">
        <v>178</v>
      </c>
      <c r="B245" s="92" t="s">
        <v>314</v>
      </c>
      <c r="C245" s="92" t="s">
        <v>954</v>
      </c>
      <c r="D245" s="141">
        <v>969</v>
      </c>
      <c r="E245" s="66" t="s">
        <v>59</v>
      </c>
      <c r="F245" s="67" t="s">
        <v>60</v>
      </c>
      <c r="G245" s="67" t="s">
        <v>66</v>
      </c>
      <c r="H245" s="67" t="s">
        <v>148</v>
      </c>
      <c r="I245" s="68" t="s">
        <v>67</v>
      </c>
    </row>
    <row r="246" spans="1:9" ht="24" x14ac:dyDescent="0.25">
      <c r="A246" s="62">
        <v>179</v>
      </c>
      <c r="B246" s="92" t="s">
        <v>319</v>
      </c>
      <c r="C246" s="92" t="s">
        <v>955</v>
      </c>
      <c r="D246" s="141">
        <v>792</v>
      </c>
      <c r="E246" s="66" t="s">
        <v>59</v>
      </c>
      <c r="F246" s="67" t="s">
        <v>60</v>
      </c>
      <c r="G246" s="67" t="s">
        <v>66</v>
      </c>
      <c r="H246" s="67" t="s">
        <v>148</v>
      </c>
      <c r="I246" s="68" t="s">
        <v>67</v>
      </c>
    </row>
    <row r="247" spans="1:9" ht="24" x14ac:dyDescent="0.25">
      <c r="A247" s="62">
        <v>180</v>
      </c>
      <c r="B247" s="92" t="s">
        <v>922</v>
      </c>
      <c r="C247" s="92" t="s">
        <v>954</v>
      </c>
      <c r="D247" s="141">
        <v>969</v>
      </c>
      <c r="E247" s="66" t="s">
        <v>59</v>
      </c>
      <c r="F247" s="67" t="s">
        <v>60</v>
      </c>
      <c r="G247" s="67" t="s">
        <v>66</v>
      </c>
      <c r="H247" s="67" t="s">
        <v>148</v>
      </c>
      <c r="I247" s="68" t="s">
        <v>67</v>
      </c>
    </row>
    <row r="248" spans="1:9" ht="24" x14ac:dyDescent="0.25">
      <c r="A248" s="62">
        <v>181</v>
      </c>
      <c r="B248" s="92" t="s">
        <v>913</v>
      </c>
      <c r="C248" s="92" t="s">
        <v>940</v>
      </c>
      <c r="D248" s="141">
        <v>195.7</v>
      </c>
      <c r="E248" s="66" t="s">
        <v>59</v>
      </c>
      <c r="F248" s="67" t="s">
        <v>60</v>
      </c>
      <c r="G248" s="67" t="s">
        <v>66</v>
      </c>
      <c r="H248" s="67" t="s">
        <v>148</v>
      </c>
      <c r="I248" s="68" t="s">
        <v>67</v>
      </c>
    </row>
    <row r="249" spans="1:9" ht="24" x14ac:dyDescent="0.25">
      <c r="A249" s="62">
        <v>182</v>
      </c>
      <c r="B249" s="92" t="s">
        <v>396</v>
      </c>
      <c r="C249" s="92" t="s">
        <v>955</v>
      </c>
      <c r="D249" s="141">
        <v>4350</v>
      </c>
      <c r="E249" s="66" t="s">
        <v>59</v>
      </c>
      <c r="F249" s="67" t="s">
        <v>60</v>
      </c>
      <c r="G249" s="67" t="s">
        <v>66</v>
      </c>
      <c r="H249" s="67" t="s">
        <v>148</v>
      </c>
      <c r="I249" s="68" t="s">
        <v>67</v>
      </c>
    </row>
    <row r="250" spans="1:9" ht="24" x14ac:dyDescent="0.25">
      <c r="A250" s="62">
        <v>183</v>
      </c>
      <c r="B250" s="92" t="s">
        <v>923</v>
      </c>
      <c r="C250" s="92" t="s">
        <v>940</v>
      </c>
      <c r="D250" s="141">
        <v>301.2</v>
      </c>
      <c r="E250" s="66" t="s">
        <v>59</v>
      </c>
      <c r="F250" s="67" t="s">
        <v>60</v>
      </c>
      <c r="G250" s="67" t="s">
        <v>66</v>
      </c>
      <c r="H250" s="67" t="s">
        <v>148</v>
      </c>
      <c r="I250" s="68" t="s">
        <v>67</v>
      </c>
    </row>
    <row r="251" spans="1:9" ht="24" x14ac:dyDescent="0.25">
      <c r="A251" s="62">
        <v>184</v>
      </c>
      <c r="B251" s="92" t="s">
        <v>321</v>
      </c>
      <c r="C251" s="92" t="s">
        <v>956</v>
      </c>
      <c r="D251" s="141">
        <v>7368</v>
      </c>
      <c r="E251" s="66" t="s">
        <v>59</v>
      </c>
      <c r="F251" s="67" t="s">
        <v>60</v>
      </c>
      <c r="G251" s="67" t="s">
        <v>66</v>
      </c>
      <c r="H251" s="67" t="s">
        <v>148</v>
      </c>
      <c r="I251" s="68" t="s">
        <v>67</v>
      </c>
    </row>
    <row r="252" spans="1:9" ht="24" x14ac:dyDescent="0.25">
      <c r="A252" s="62">
        <v>185</v>
      </c>
      <c r="B252" s="92" t="s">
        <v>310</v>
      </c>
      <c r="C252" s="92" t="s">
        <v>940</v>
      </c>
      <c r="D252" s="141">
        <v>250</v>
      </c>
      <c r="E252" s="66" t="s">
        <v>59</v>
      </c>
      <c r="F252" s="67" t="s">
        <v>60</v>
      </c>
      <c r="G252" s="67" t="s">
        <v>66</v>
      </c>
      <c r="H252" s="67" t="s">
        <v>148</v>
      </c>
      <c r="I252" s="68" t="s">
        <v>67</v>
      </c>
    </row>
    <row r="253" spans="1:9" ht="24" x14ac:dyDescent="0.25">
      <c r="A253" s="62">
        <v>186</v>
      </c>
      <c r="B253" s="92" t="s">
        <v>924</v>
      </c>
      <c r="C253" s="92" t="s">
        <v>955</v>
      </c>
      <c r="D253" s="141">
        <v>87115</v>
      </c>
      <c r="E253" s="66" t="s">
        <v>59</v>
      </c>
      <c r="F253" s="67" t="s">
        <v>60</v>
      </c>
      <c r="G253" s="67" t="s">
        <v>66</v>
      </c>
      <c r="H253" s="67" t="s">
        <v>148</v>
      </c>
      <c r="I253" s="68" t="s">
        <v>67</v>
      </c>
    </row>
    <row r="254" spans="1:9" ht="24" x14ac:dyDescent="0.25">
      <c r="A254" s="62">
        <v>187</v>
      </c>
      <c r="B254" s="92" t="s">
        <v>925</v>
      </c>
      <c r="C254" s="92" t="s">
        <v>957</v>
      </c>
      <c r="D254" s="141">
        <v>8599.6</v>
      </c>
      <c r="E254" s="66" t="s">
        <v>59</v>
      </c>
      <c r="F254" s="67" t="s">
        <v>60</v>
      </c>
      <c r="G254" s="67" t="s">
        <v>66</v>
      </c>
      <c r="H254" s="67" t="s">
        <v>148</v>
      </c>
      <c r="I254" s="68" t="s">
        <v>67</v>
      </c>
    </row>
    <row r="255" spans="1:9" ht="24" x14ac:dyDescent="0.25">
      <c r="A255" s="62">
        <v>188</v>
      </c>
      <c r="B255" s="92" t="s">
        <v>926</v>
      </c>
      <c r="C255" s="92" t="s">
        <v>942</v>
      </c>
      <c r="D255" s="141">
        <v>1133.5</v>
      </c>
      <c r="E255" s="66" t="s">
        <v>59</v>
      </c>
      <c r="F255" s="67" t="s">
        <v>60</v>
      </c>
      <c r="G255" s="67" t="s">
        <v>66</v>
      </c>
      <c r="H255" s="67" t="s">
        <v>148</v>
      </c>
      <c r="I255" s="68" t="s">
        <v>67</v>
      </c>
    </row>
    <row r="256" spans="1:9" ht="24" x14ac:dyDescent="0.25">
      <c r="A256" s="62">
        <v>189</v>
      </c>
      <c r="B256" s="92" t="s">
        <v>320</v>
      </c>
      <c r="C256" s="92" t="s">
        <v>955</v>
      </c>
      <c r="D256" s="141">
        <v>9000</v>
      </c>
      <c r="E256" s="66" t="s">
        <v>59</v>
      </c>
      <c r="F256" s="67" t="s">
        <v>60</v>
      </c>
      <c r="G256" s="67" t="s">
        <v>66</v>
      </c>
      <c r="H256" s="67" t="s">
        <v>148</v>
      </c>
      <c r="I256" s="68" t="s">
        <v>67</v>
      </c>
    </row>
    <row r="257" spans="1:9" ht="24" x14ac:dyDescent="0.25">
      <c r="A257" s="62">
        <v>190</v>
      </c>
      <c r="B257" s="92" t="s">
        <v>927</v>
      </c>
      <c r="C257" s="92" t="s">
        <v>941</v>
      </c>
      <c r="D257" s="141">
        <v>2120</v>
      </c>
      <c r="E257" s="66" t="s">
        <v>59</v>
      </c>
      <c r="F257" s="67" t="s">
        <v>60</v>
      </c>
      <c r="G257" s="67" t="s">
        <v>66</v>
      </c>
      <c r="H257" s="67" t="s">
        <v>148</v>
      </c>
      <c r="I257" s="68" t="s">
        <v>67</v>
      </c>
    </row>
    <row r="258" spans="1:9" ht="24" x14ac:dyDescent="0.25">
      <c r="A258" s="62">
        <v>191</v>
      </c>
      <c r="B258" s="92" t="s">
        <v>928</v>
      </c>
      <c r="C258" s="92" t="s">
        <v>940</v>
      </c>
      <c r="D258" s="141">
        <v>62.84</v>
      </c>
      <c r="E258" s="66" t="s">
        <v>59</v>
      </c>
      <c r="F258" s="67" t="s">
        <v>60</v>
      </c>
      <c r="G258" s="67" t="s">
        <v>66</v>
      </c>
      <c r="H258" s="67" t="s">
        <v>148</v>
      </c>
      <c r="I258" s="68" t="s">
        <v>67</v>
      </c>
    </row>
    <row r="259" spans="1:9" ht="24" x14ac:dyDescent="0.25">
      <c r="A259" s="62">
        <v>192</v>
      </c>
      <c r="B259" s="92" t="s">
        <v>891</v>
      </c>
      <c r="C259" s="92" t="s">
        <v>946</v>
      </c>
      <c r="D259" s="141">
        <v>620</v>
      </c>
      <c r="E259" s="66" t="s">
        <v>59</v>
      </c>
      <c r="F259" s="67" t="s">
        <v>60</v>
      </c>
      <c r="G259" s="67" t="s">
        <v>66</v>
      </c>
      <c r="H259" s="67" t="s">
        <v>148</v>
      </c>
      <c r="I259" s="68" t="s">
        <v>67</v>
      </c>
    </row>
    <row r="260" spans="1:9" ht="24" x14ac:dyDescent="0.25">
      <c r="A260" s="62">
        <v>193</v>
      </c>
      <c r="B260" s="92" t="s">
        <v>926</v>
      </c>
      <c r="C260" s="92" t="s">
        <v>942</v>
      </c>
      <c r="D260" s="141">
        <v>2267</v>
      </c>
      <c r="E260" s="66" t="s">
        <v>59</v>
      </c>
      <c r="F260" s="67" t="s">
        <v>60</v>
      </c>
      <c r="G260" s="67" t="s">
        <v>66</v>
      </c>
      <c r="H260" s="67" t="s">
        <v>148</v>
      </c>
      <c r="I260" s="68" t="s">
        <v>67</v>
      </c>
    </row>
    <row r="261" spans="1:9" ht="24" x14ac:dyDescent="0.25">
      <c r="A261" s="62">
        <v>194</v>
      </c>
      <c r="B261" s="92" t="s">
        <v>921</v>
      </c>
      <c r="C261" s="92" t="s">
        <v>940</v>
      </c>
      <c r="D261" s="141">
        <v>4809</v>
      </c>
      <c r="E261" s="66" t="s">
        <v>59</v>
      </c>
      <c r="F261" s="67" t="s">
        <v>60</v>
      </c>
      <c r="G261" s="67" t="s">
        <v>66</v>
      </c>
      <c r="H261" s="67" t="s">
        <v>148</v>
      </c>
      <c r="I261" s="68" t="s">
        <v>67</v>
      </c>
    </row>
    <row r="262" spans="1:9" ht="24" x14ac:dyDescent="0.25">
      <c r="A262" s="62">
        <v>195</v>
      </c>
      <c r="B262" s="92" t="s">
        <v>321</v>
      </c>
      <c r="C262" s="92" t="s">
        <v>956</v>
      </c>
      <c r="D262" s="141">
        <v>12280</v>
      </c>
      <c r="E262" s="66" t="s">
        <v>59</v>
      </c>
      <c r="F262" s="67" t="s">
        <v>60</v>
      </c>
      <c r="G262" s="67" t="s">
        <v>66</v>
      </c>
      <c r="H262" s="67" t="s">
        <v>148</v>
      </c>
      <c r="I262" s="68" t="s">
        <v>67</v>
      </c>
    </row>
    <row r="263" spans="1:9" ht="24" x14ac:dyDescent="0.25">
      <c r="A263" s="62">
        <v>196</v>
      </c>
      <c r="B263" s="92" t="s">
        <v>924</v>
      </c>
      <c r="C263" s="92" t="s">
        <v>955</v>
      </c>
      <c r="D263" s="141">
        <v>8715</v>
      </c>
      <c r="E263" s="66" t="s">
        <v>59</v>
      </c>
      <c r="F263" s="67" t="s">
        <v>60</v>
      </c>
      <c r="G263" s="67" t="s">
        <v>66</v>
      </c>
      <c r="H263" s="67" t="s">
        <v>148</v>
      </c>
      <c r="I263" s="68" t="s">
        <v>67</v>
      </c>
    </row>
    <row r="264" spans="1:9" ht="24" x14ac:dyDescent="0.25">
      <c r="A264" s="62">
        <v>197</v>
      </c>
      <c r="B264" s="92" t="s">
        <v>921</v>
      </c>
      <c r="C264" s="92" t="s">
        <v>940</v>
      </c>
      <c r="D264" s="141">
        <v>3435</v>
      </c>
      <c r="E264" s="66" t="s">
        <v>59</v>
      </c>
      <c r="F264" s="67" t="s">
        <v>60</v>
      </c>
      <c r="G264" s="67" t="s">
        <v>66</v>
      </c>
      <c r="H264" s="67" t="s">
        <v>148</v>
      </c>
      <c r="I264" s="68" t="s">
        <v>67</v>
      </c>
    </row>
    <row r="265" spans="1:9" ht="24" x14ac:dyDescent="0.25">
      <c r="A265" s="62">
        <v>198</v>
      </c>
      <c r="B265" s="92" t="s">
        <v>321</v>
      </c>
      <c r="C265" s="92" t="s">
        <v>956</v>
      </c>
      <c r="D265" s="141">
        <v>12280</v>
      </c>
      <c r="E265" s="66" t="s">
        <v>59</v>
      </c>
      <c r="F265" s="67" t="s">
        <v>60</v>
      </c>
      <c r="G265" s="67" t="s">
        <v>66</v>
      </c>
      <c r="H265" s="67" t="s">
        <v>148</v>
      </c>
      <c r="I265" s="68" t="s">
        <v>67</v>
      </c>
    </row>
    <row r="266" spans="1:9" ht="24" x14ac:dyDescent="0.25">
      <c r="A266" s="62">
        <v>199</v>
      </c>
      <c r="B266" s="92" t="s">
        <v>320</v>
      </c>
      <c r="C266" s="92" t="s">
        <v>955</v>
      </c>
      <c r="D266" s="141">
        <v>9000</v>
      </c>
      <c r="E266" s="66" t="s">
        <v>59</v>
      </c>
      <c r="F266" s="67" t="s">
        <v>60</v>
      </c>
      <c r="G266" s="67" t="s">
        <v>66</v>
      </c>
      <c r="H266" s="67" t="s">
        <v>148</v>
      </c>
      <c r="I266" s="68" t="s">
        <v>67</v>
      </c>
    </row>
    <row r="267" spans="1:9" ht="24" x14ac:dyDescent="0.25">
      <c r="A267" s="62">
        <v>200</v>
      </c>
      <c r="B267" s="92" t="s">
        <v>929</v>
      </c>
      <c r="C267" s="92" t="s">
        <v>938</v>
      </c>
      <c r="D267" s="141">
        <v>8725</v>
      </c>
      <c r="E267" s="66" t="s">
        <v>59</v>
      </c>
      <c r="F267" s="67" t="s">
        <v>60</v>
      </c>
      <c r="G267" s="67" t="s">
        <v>66</v>
      </c>
      <c r="H267" s="67" t="s">
        <v>148</v>
      </c>
      <c r="I267" s="68" t="s">
        <v>67</v>
      </c>
    </row>
    <row r="268" spans="1:9" ht="24" x14ac:dyDescent="0.25">
      <c r="A268" s="62">
        <v>201</v>
      </c>
      <c r="B268" s="92" t="s">
        <v>921</v>
      </c>
      <c r="C268" s="92" t="s">
        <v>940</v>
      </c>
      <c r="D268" s="141">
        <v>3435</v>
      </c>
      <c r="E268" s="66" t="s">
        <v>59</v>
      </c>
      <c r="F268" s="67" t="s">
        <v>60</v>
      </c>
      <c r="G268" s="67" t="s">
        <v>66</v>
      </c>
      <c r="H268" s="67" t="s">
        <v>148</v>
      </c>
      <c r="I268" s="68" t="s">
        <v>67</v>
      </c>
    </row>
    <row r="269" spans="1:9" ht="24" x14ac:dyDescent="0.25">
      <c r="A269" s="62">
        <v>202</v>
      </c>
      <c r="B269" s="92" t="s">
        <v>930</v>
      </c>
      <c r="C269" s="92" t="s">
        <v>958</v>
      </c>
      <c r="D269" s="141">
        <v>743</v>
      </c>
      <c r="E269" s="66" t="s">
        <v>59</v>
      </c>
      <c r="F269" s="67" t="s">
        <v>60</v>
      </c>
      <c r="G269" s="67" t="s">
        <v>66</v>
      </c>
      <c r="H269" s="67" t="s">
        <v>148</v>
      </c>
      <c r="I269" s="68" t="s">
        <v>67</v>
      </c>
    </row>
    <row r="270" spans="1:9" ht="24" x14ac:dyDescent="0.25">
      <c r="A270" s="62">
        <v>203</v>
      </c>
      <c r="B270" s="92" t="s">
        <v>320</v>
      </c>
      <c r="C270" s="92" t="s">
        <v>955</v>
      </c>
      <c r="D270" s="141">
        <v>4500</v>
      </c>
      <c r="E270" s="66" t="s">
        <v>59</v>
      </c>
      <c r="F270" s="67" t="s">
        <v>60</v>
      </c>
      <c r="G270" s="67" t="s">
        <v>66</v>
      </c>
      <c r="H270" s="67" t="s">
        <v>148</v>
      </c>
      <c r="I270" s="68" t="s">
        <v>67</v>
      </c>
    </row>
    <row r="271" spans="1:9" ht="24" x14ac:dyDescent="0.25">
      <c r="A271" s="62">
        <v>204</v>
      </c>
      <c r="B271" s="92" t="s">
        <v>321</v>
      </c>
      <c r="C271" s="92" t="s">
        <v>956</v>
      </c>
      <c r="D271" s="141">
        <v>7368</v>
      </c>
      <c r="E271" s="66" t="s">
        <v>59</v>
      </c>
      <c r="F271" s="67" t="s">
        <v>60</v>
      </c>
      <c r="G271" s="67" t="s">
        <v>66</v>
      </c>
      <c r="H271" s="67" t="s">
        <v>148</v>
      </c>
      <c r="I271" s="68" t="s">
        <v>67</v>
      </c>
    </row>
    <row r="272" spans="1:9" ht="24" x14ac:dyDescent="0.25">
      <c r="A272" s="62">
        <v>205</v>
      </c>
      <c r="B272" s="92" t="s">
        <v>931</v>
      </c>
      <c r="C272" s="92" t="s">
        <v>938</v>
      </c>
      <c r="D272" s="141">
        <v>300</v>
      </c>
      <c r="E272" s="66" t="s">
        <v>59</v>
      </c>
      <c r="F272" s="67" t="s">
        <v>60</v>
      </c>
      <c r="G272" s="67" t="s">
        <v>66</v>
      </c>
      <c r="H272" s="67" t="s">
        <v>148</v>
      </c>
      <c r="I272" s="68" t="s">
        <v>67</v>
      </c>
    </row>
    <row r="273" spans="1:9" ht="24" x14ac:dyDescent="0.25">
      <c r="A273" s="62">
        <v>206</v>
      </c>
      <c r="B273" s="92" t="s">
        <v>320</v>
      </c>
      <c r="C273" s="92" t="s">
        <v>955</v>
      </c>
      <c r="D273" s="141">
        <v>9000</v>
      </c>
      <c r="E273" s="66" t="s">
        <v>59</v>
      </c>
      <c r="F273" s="67" t="s">
        <v>60</v>
      </c>
      <c r="G273" s="67" t="s">
        <v>66</v>
      </c>
      <c r="H273" s="67" t="s">
        <v>148</v>
      </c>
      <c r="I273" s="68" t="s">
        <v>67</v>
      </c>
    </row>
    <row r="274" spans="1:9" ht="24" x14ac:dyDescent="0.25">
      <c r="A274" s="62">
        <v>207</v>
      </c>
      <c r="B274" s="92" t="s">
        <v>322</v>
      </c>
      <c r="C274" s="92" t="s">
        <v>942</v>
      </c>
      <c r="D274" s="141">
        <v>6870</v>
      </c>
      <c r="E274" s="66" t="s">
        <v>59</v>
      </c>
      <c r="F274" s="67" t="s">
        <v>60</v>
      </c>
      <c r="G274" s="67" t="s">
        <v>66</v>
      </c>
      <c r="H274" s="67" t="s">
        <v>148</v>
      </c>
      <c r="I274" s="68" t="s">
        <v>67</v>
      </c>
    </row>
    <row r="275" spans="1:9" ht="24" x14ac:dyDescent="0.25">
      <c r="A275" s="62">
        <v>208</v>
      </c>
      <c r="B275" s="92" t="s">
        <v>318</v>
      </c>
      <c r="C275" s="92" t="s">
        <v>959</v>
      </c>
      <c r="D275" s="141">
        <v>244</v>
      </c>
      <c r="E275" s="66" t="s">
        <v>59</v>
      </c>
      <c r="F275" s="67" t="s">
        <v>60</v>
      </c>
      <c r="G275" s="67" t="s">
        <v>66</v>
      </c>
      <c r="H275" s="67" t="s">
        <v>148</v>
      </c>
      <c r="I275" s="68" t="s">
        <v>67</v>
      </c>
    </row>
    <row r="276" spans="1:9" ht="24" x14ac:dyDescent="0.25">
      <c r="A276" s="62">
        <v>209</v>
      </c>
      <c r="B276" s="92" t="s">
        <v>319</v>
      </c>
      <c r="C276" s="92" t="s">
        <v>955</v>
      </c>
      <c r="D276" s="141">
        <v>792</v>
      </c>
      <c r="E276" s="66" t="s">
        <v>59</v>
      </c>
      <c r="F276" s="67" t="s">
        <v>60</v>
      </c>
      <c r="G276" s="67" t="s">
        <v>66</v>
      </c>
      <c r="H276" s="67" t="s">
        <v>148</v>
      </c>
      <c r="I276" s="68" t="s">
        <v>67</v>
      </c>
    </row>
    <row r="277" spans="1:9" ht="24" x14ac:dyDescent="0.25">
      <c r="A277" s="62">
        <v>210</v>
      </c>
      <c r="B277" s="92" t="s">
        <v>932</v>
      </c>
      <c r="C277" s="92" t="s">
        <v>960</v>
      </c>
      <c r="D277" s="141">
        <v>65</v>
      </c>
      <c r="E277" s="66" t="s">
        <v>59</v>
      </c>
      <c r="F277" s="67" t="s">
        <v>60</v>
      </c>
      <c r="G277" s="67" t="s">
        <v>66</v>
      </c>
      <c r="H277" s="67" t="s">
        <v>148</v>
      </c>
      <c r="I277" s="68" t="s">
        <v>67</v>
      </c>
    </row>
    <row r="278" spans="1:9" ht="24" x14ac:dyDescent="0.25">
      <c r="A278" s="62">
        <v>211</v>
      </c>
      <c r="B278" s="92" t="s">
        <v>327</v>
      </c>
      <c r="C278" s="92" t="s">
        <v>961</v>
      </c>
      <c r="D278" s="141">
        <v>432.5</v>
      </c>
      <c r="E278" s="66" t="s">
        <v>59</v>
      </c>
      <c r="F278" s="67" t="s">
        <v>60</v>
      </c>
      <c r="G278" s="67" t="s">
        <v>66</v>
      </c>
      <c r="H278" s="67" t="s">
        <v>148</v>
      </c>
      <c r="I278" s="68" t="s">
        <v>67</v>
      </c>
    </row>
    <row r="279" spans="1:9" ht="24" x14ac:dyDescent="0.25">
      <c r="A279" s="62">
        <v>212</v>
      </c>
      <c r="B279" s="92" t="s">
        <v>326</v>
      </c>
      <c r="C279" s="92" t="s">
        <v>947</v>
      </c>
      <c r="D279" s="141">
        <v>1104</v>
      </c>
      <c r="E279" s="66" t="s">
        <v>59</v>
      </c>
      <c r="F279" s="67" t="s">
        <v>60</v>
      </c>
      <c r="G279" s="67" t="s">
        <v>66</v>
      </c>
      <c r="H279" s="67" t="s">
        <v>148</v>
      </c>
      <c r="I279" s="68" t="s">
        <v>67</v>
      </c>
    </row>
    <row r="280" spans="1:9" ht="24" x14ac:dyDescent="0.25">
      <c r="A280" s="62">
        <v>213</v>
      </c>
      <c r="B280" s="92" t="s">
        <v>325</v>
      </c>
      <c r="C280" s="92" t="s">
        <v>941</v>
      </c>
      <c r="D280" s="141">
        <v>65</v>
      </c>
      <c r="E280" s="66" t="s">
        <v>59</v>
      </c>
      <c r="F280" s="67" t="s">
        <v>60</v>
      </c>
      <c r="G280" s="67" t="s">
        <v>66</v>
      </c>
      <c r="H280" s="67" t="s">
        <v>148</v>
      </c>
      <c r="I280" s="68" t="s">
        <v>67</v>
      </c>
    </row>
    <row r="281" spans="1:9" ht="24" x14ac:dyDescent="0.25">
      <c r="A281" s="62">
        <v>214</v>
      </c>
      <c r="B281" s="92" t="s">
        <v>324</v>
      </c>
      <c r="C281" s="92" t="s">
        <v>940</v>
      </c>
      <c r="D281" s="141">
        <v>237.5</v>
      </c>
      <c r="E281" s="66" t="s">
        <v>59</v>
      </c>
      <c r="F281" s="67" t="s">
        <v>60</v>
      </c>
      <c r="G281" s="67" t="s">
        <v>66</v>
      </c>
      <c r="H281" s="67" t="s">
        <v>148</v>
      </c>
      <c r="I281" s="68" t="s">
        <v>67</v>
      </c>
    </row>
    <row r="282" spans="1:9" ht="24" x14ac:dyDescent="0.25">
      <c r="A282" s="62">
        <v>215</v>
      </c>
      <c r="B282" s="92" t="s">
        <v>894</v>
      </c>
      <c r="C282" s="92" t="s">
        <v>947</v>
      </c>
      <c r="D282" s="141">
        <v>206.5</v>
      </c>
      <c r="E282" s="66" t="s">
        <v>59</v>
      </c>
      <c r="F282" s="67" t="s">
        <v>60</v>
      </c>
      <c r="G282" s="67" t="s">
        <v>66</v>
      </c>
      <c r="H282" s="67" t="s">
        <v>148</v>
      </c>
      <c r="I282" s="68" t="s">
        <v>67</v>
      </c>
    </row>
    <row r="283" spans="1:9" ht="24" x14ac:dyDescent="0.25">
      <c r="A283" s="62">
        <v>216</v>
      </c>
      <c r="B283" s="92" t="s">
        <v>314</v>
      </c>
      <c r="C283" s="92" t="s">
        <v>954</v>
      </c>
      <c r="D283" s="141">
        <v>868.2</v>
      </c>
      <c r="E283" s="66" t="s">
        <v>59</v>
      </c>
      <c r="F283" s="67" t="s">
        <v>60</v>
      </c>
      <c r="G283" s="67" t="s">
        <v>66</v>
      </c>
      <c r="H283" s="67" t="s">
        <v>148</v>
      </c>
      <c r="I283" s="68" t="s">
        <v>67</v>
      </c>
    </row>
    <row r="284" spans="1:9" ht="24" x14ac:dyDescent="0.25">
      <c r="A284" s="62">
        <v>217</v>
      </c>
      <c r="B284" s="92" t="s">
        <v>318</v>
      </c>
      <c r="C284" s="92" t="s">
        <v>959</v>
      </c>
      <c r="D284" s="141">
        <v>244</v>
      </c>
      <c r="E284" s="66" t="s">
        <v>59</v>
      </c>
      <c r="F284" s="67" t="s">
        <v>60</v>
      </c>
      <c r="G284" s="67" t="s">
        <v>66</v>
      </c>
      <c r="H284" s="67" t="s">
        <v>148</v>
      </c>
      <c r="I284" s="68" t="s">
        <v>67</v>
      </c>
    </row>
    <row r="285" spans="1:9" ht="24" x14ac:dyDescent="0.25">
      <c r="A285" s="62">
        <v>218</v>
      </c>
      <c r="B285" s="92" t="s">
        <v>322</v>
      </c>
      <c r="C285" s="92" t="s">
        <v>942</v>
      </c>
      <c r="D285" s="141">
        <v>3435</v>
      </c>
      <c r="E285" s="66" t="s">
        <v>59</v>
      </c>
      <c r="F285" s="67" t="s">
        <v>60</v>
      </c>
      <c r="G285" s="67" t="s">
        <v>66</v>
      </c>
      <c r="H285" s="67" t="s">
        <v>148</v>
      </c>
      <c r="I285" s="68" t="s">
        <v>67</v>
      </c>
    </row>
    <row r="286" spans="1:9" ht="24" x14ac:dyDescent="0.25">
      <c r="A286" s="62">
        <v>219</v>
      </c>
      <c r="B286" s="92" t="s">
        <v>914</v>
      </c>
      <c r="C286" s="92" t="s">
        <v>940</v>
      </c>
      <c r="D286" s="141">
        <v>81</v>
      </c>
      <c r="E286" s="66" t="s">
        <v>59</v>
      </c>
      <c r="F286" s="67" t="s">
        <v>60</v>
      </c>
      <c r="G286" s="67" t="s">
        <v>66</v>
      </c>
      <c r="H286" s="67" t="s">
        <v>148</v>
      </c>
      <c r="I286" s="68" t="s">
        <v>67</v>
      </c>
    </row>
    <row r="287" spans="1:9" ht="24" x14ac:dyDescent="0.25">
      <c r="A287" s="62">
        <v>220</v>
      </c>
      <c r="B287" s="92" t="s">
        <v>323</v>
      </c>
      <c r="C287" s="92" t="s">
        <v>938</v>
      </c>
      <c r="D287" s="141">
        <v>179.7</v>
      </c>
      <c r="E287" s="66" t="s">
        <v>59</v>
      </c>
      <c r="F287" s="67" t="s">
        <v>60</v>
      </c>
      <c r="G287" s="67" t="s">
        <v>66</v>
      </c>
      <c r="H287" s="67" t="s">
        <v>148</v>
      </c>
      <c r="I287" s="68" t="s">
        <v>67</v>
      </c>
    </row>
    <row r="288" spans="1:9" ht="24" x14ac:dyDescent="0.25">
      <c r="A288" s="62">
        <v>221</v>
      </c>
      <c r="B288" s="92" t="s">
        <v>322</v>
      </c>
      <c r="C288" s="92" t="s">
        <v>942</v>
      </c>
      <c r="D288" s="141">
        <v>4809</v>
      </c>
      <c r="E288" s="66" t="s">
        <v>59</v>
      </c>
      <c r="F288" s="67" t="s">
        <v>60</v>
      </c>
      <c r="G288" s="67" t="s">
        <v>66</v>
      </c>
      <c r="H288" s="67" t="s">
        <v>148</v>
      </c>
      <c r="I288" s="68" t="s">
        <v>67</v>
      </c>
    </row>
    <row r="289" spans="1:9" ht="24" x14ac:dyDescent="0.25">
      <c r="A289" s="62">
        <v>222</v>
      </c>
      <c r="B289" s="92" t="s">
        <v>321</v>
      </c>
      <c r="C289" s="92" t="s">
        <v>956</v>
      </c>
      <c r="D289" s="141">
        <v>12280</v>
      </c>
      <c r="E289" s="66" t="s">
        <v>59</v>
      </c>
      <c r="F289" s="67" t="s">
        <v>60</v>
      </c>
      <c r="G289" s="67" t="s">
        <v>66</v>
      </c>
      <c r="H289" s="67" t="s">
        <v>148</v>
      </c>
      <c r="I289" s="68" t="s">
        <v>67</v>
      </c>
    </row>
    <row r="290" spans="1:9" ht="24" x14ac:dyDescent="0.25">
      <c r="A290" s="62">
        <v>223</v>
      </c>
      <c r="B290" s="92" t="s">
        <v>933</v>
      </c>
      <c r="C290" s="92" t="s">
        <v>956</v>
      </c>
      <c r="D290" s="141">
        <v>20190</v>
      </c>
      <c r="E290" s="66" t="s">
        <v>59</v>
      </c>
      <c r="F290" s="67" t="s">
        <v>60</v>
      </c>
      <c r="G290" s="67" t="s">
        <v>66</v>
      </c>
      <c r="H290" s="67" t="s">
        <v>148</v>
      </c>
      <c r="I290" s="68" t="s">
        <v>67</v>
      </c>
    </row>
    <row r="291" spans="1:9" ht="24" x14ac:dyDescent="0.25">
      <c r="A291" s="62">
        <v>224</v>
      </c>
      <c r="B291" s="92" t="s">
        <v>934</v>
      </c>
      <c r="C291" s="92" t="s">
        <v>962</v>
      </c>
      <c r="D291" s="141">
        <v>6286</v>
      </c>
      <c r="E291" s="66" t="s">
        <v>59</v>
      </c>
      <c r="F291" s="67" t="s">
        <v>60</v>
      </c>
      <c r="G291" s="67" t="s">
        <v>66</v>
      </c>
      <c r="H291" s="67" t="s">
        <v>148</v>
      </c>
      <c r="I291" s="68" t="s">
        <v>67</v>
      </c>
    </row>
    <row r="292" spans="1:9" ht="24" x14ac:dyDescent="0.25">
      <c r="A292" s="62">
        <v>225</v>
      </c>
      <c r="B292" s="92" t="s">
        <v>923</v>
      </c>
      <c r="C292" s="92" t="s">
        <v>940</v>
      </c>
      <c r="D292" s="141">
        <v>200.8</v>
      </c>
      <c r="E292" s="66" t="s">
        <v>59</v>
      </c>
      <c r="F292" s="67" t="s">
        <v>60</v>
      </c>
      <c r="G292" s="67" t="s">
        <v>66</v>
      </c>
      <c r="H292" s="67" t="s">
        <v>148</v>
      </c>
      <c r="I292" s="68" t="s">
        <v>67</v>
      </c>
    </row>
    <row r="293" spans="1:9" ht="24" x14ac:dyDescent="0.25">
      <c r="A293" s="62">
        <v>226</v>
      </c>
      <c r="B293" s="92" t="s">
        <v>935</v>
      </c>
      <c r="C293" s="92" t="s">
        <v>938</v>
      </c>
      <c r="D293" s="141">
        <v>34.1</v>
      </c>
      <c r="E293" s="66" t="s">
        <v>59</v>
      </c>
      <c r="F293" s="67" t="s">
        <v>60</v>
      </c>
      <c r="G293" s="67" t="s">
        <v>66</v>
      </c>
      <c r="H293" s="67" t="s">
        <v>148</v>
      </c>
      <c r="I293" s="68" t="s">
        <v>67</v>
      </c>
    </row>
    <row r="294" spans="1:9" ht="24" x14ac:dyDescent="0.25">
      <c r="A294" s="62">
        <v>227</v>
      </c>
      <c r="B294" s="92" t="s">
        <v>320</v>
      </c>
      <c r="C294" s="92" t="s">
        <v>955</v>
      </c>
      <c r="D294" s="141">
        <v>9000</v>
      </c>
      <c r="E294" s="66" t="s">
        <v>59</v>
      </c>
      <c r="F294" s="67" t="s">
        <v>60</v>
      </c>
      <c r="G294" s="67" t="s">
        <v>66</v>
      </c>
      <c r="H294" s="67" t="s">
        <v>148</v>
      </c>
      <c r="I294" s="68" t="s">
        <v>67</v>
      </c>
    </row>
    <row r="295" spans="1:9" ht="24" x14ac:dyDescent="0.25">
      <c r="A295" s="62">
        <v>228</v>
      </c>
      <c r="B295" s="92" t="s">
        <v>319</v>
      </c>
      <c r="C295" s="92" t="s">
        <v>955</v>
      </c>
      <c r="D295" s="141">
        <v>792</v>
      </c>
      <c r="E295" s="66" t="s">
        <v>59</v>
      </c>
      <c r="F295" s="67" t="s">
        <v>60</v>
      </c>
      <c r="G295" s="67" t="s">
        <v>66</v>
      </c>
      <c r="H295" s="67" t="s">
        <v>148</v>
      </c>
      <c r="I295" s="68" t="s">
        <v>67</v>
      </c>
    </row>
    <row r="296" spans="1:9" ht="24" x14ac:dyDescent="0.25">
      <c r="A296" s="62">
        <v>229</v>
      </c>
      <c r="B296" s="92" t="s">
        <v>318</v>
      </c>
      <c r="C296" s="92" t="s">
        <v>959</v>
      </c>
      <c r="D296" s="141">
        <v>244</v>
      </c>
      <c r="E296" s="66" t="s">
        <v>59</v>
      </c>
      <c r="F296" s="67" t="s">
        <v>60</v>
      </c>
      <c r="G296" s="67" t="s">
        <v>66</v>
      </c>
      <c r="H296" s="67" t="s">
        <v>148</v>
      </c>
      <c r="I296" s="68" t="s">
        <v>67</v>
      </c>
    </row>
    <row r="297" spans="1:9" ht="24" x14ac:dyDescent="0.25">
      <c r="A297" s="62">
        <v>230</v>
      </c>
      <c r="B297" s="92" t="s">
        <v>317</v>
      </c>
      <c r="C297" s="92" t="s">
        <v>962</v>
      </c>
      <c r="D297" s="141">
        <v>5400</v>
      </c>
      <c r="E297" s="66" t="s">
        <v>59</v>
      </c>
      <c r="F297" s="67" t="s">
        <v>60</v>
      </c>
      <c r="G297" s="67" t="s">
        <v>66</v>
      </c>
      <c r="H297" s="67" t="s">
        <v>148</v>
      </c>
      <c r="I297" s="68" t="s">
        <v>67</v>
      </c>
    </row>
    <row r="298" spans="1:9" ht="24" x14ac:dyDescent="0.25">
      <c r="A298" s="62">
        <v>231</v>
      </c>
      <c r="B298" s="92" t="s">
        <v>936</v>
      </c>
      <c r="C298" s="92" t="s">
        <v>963</v>
      </c>
      <c r="D298" s="141">
        <v>17144</v>
      </c>
      <c r="E298" s="66" t="s">
        <v>59</v>
      </c>
      <c r="F298" s="67" t="s">
        <v>60</v>
      </c>
      <c r="G298" s="67" t="s">
        <v>66</v>
      </c>
      <c r="H298" s="67" t="s">
        <v>148</v>
      </c>
      <c r="I298" s="68" t="s">
        <v>67</v>
      </c>
    </row>
    <row r="299" spans="1:9" ht="24" x14ac:dyDescent="0.25">
      <c r="A299" s="62">
        <v>232</v>
      </c>
      <c r="B299" s="92" t="s">
        <v>931</v>
      </c>
      <c r="C299" s="92" t="s">
        <v>938</v>
      </c>
      <c r="D299" s="141">
        <v>60</v>
      </c>
      <c r="E299" s="66" t="s">
        <v>59</v>
      </c>
      <c r="F299" s="67" t="s">
        <v>60</v>
      </c>
      <c r="G299" s="67" t="s">
        <v>66</v>
      </c>
      <c r="H299" s="67" t="s">
        <v>148</v>
      </c>
      <c r="I299" s="68" t="s">
        <v>67</v>
      </c>
    </row>
    <row r="300" spans="1:9" ht="24" x14ac:dyDescent="0.25">
      <c r="A300" s="62">
        <v>233</v>
      </c>
      <c r="B300" s="92" t="s">
        <v>316</v>
      </c>
      <c r="C300" s="92" t="s">
        <v>939</v>
      </c>
      <c r="D300" s="141">
        <v>10374</v>
      </c>
      <c r="E300" s="66" t="s">
        <v>59</v>
      </c>
      <c r="F300" s="67" t="s">
        <v>60</v>
      </c>
      <c r="G300" s="67" t="s">
        <v>66</v>
      </c>
      <c r="H300" s="67" t="s">
        <v>148</v>
      </c>
      <c r="I300" s="68" t="s">
        <v>67</v>
      </c>
    </row>
    <row r="301" spans="1:9" ht="24" x14ac:dyDescent="0.25">
      <c r="A301" s="62">
        <v>234</v>
      </c>
      <c r="B301" s="92" t="s">
        <v>310</v>
      </c>
      <c r="C301" s="92" t="s">
        <v>940</v>
      </c>
      <c r="D301" s="141">
        <v>150</v>
      </c>
      <c r="E301" s="66" t="s">
        <v>59</v>
      </c>
      <c r="F301" s="67" t="s">
        <v>60</v>
      </c>
      <c r="G301" s="67" t="s">
        <v>66</v>
      </c>
      <c r="H301" s="67" t="s">
        <v>148</v>
      </c>
      <c r="I301" s="68" t="s">
        <v>67</v>
      </c>
    </row>
    <row r="302" spans="1:9" ht="24" x14ac:dyDescent="0.25">
      <c r="A302" s="62">
        <v>235</v>
      </c>
      <c r="B302" s="92" t="s">
        <v>937</v>
      </c>
      <c r="C302" s="92" t="s">
        <v>309</v>
      </c>
      <c r="D302" s="141">
        <v>97.2</v>
      </c>
      <c r="E302" s="66" t="s">
        <v>59</v>
      </c>
      <c r="F302" s="67" t="s">
        <v>60</v>
      </c>
      <c r="G302" s="67" t="s">
        <v>66</v>
      </c>
      <c r="H302" s="67" t="s">
        <v>148</v>
      </c>
      <c r="I302" s="68" t="s">
        <v>67</v>
      </c>
    </row>
    <row r="303" spans="1:9" ht="24" x14ac:dyDescent="0.25">
      <c r="A303" s="62">
        <v>236</v>
      </c>
      <c r="B303" s="92" t="s">
        <v>315</v>
      </c>
      <c r="C303" s="92" t="s">
        <v>938</v>
      </c>
      <c r="D303" s="141">
        <v>700</v>
      </c>
      <c r="E303" s="66" t="s">
        <v>59</v>
      </c>
      <c r="F303" s="67" t="s">
        <v>60</v>
      </c>
      <c r="G303" s="67" t="s">
        <v>66</v>
      </c>
      <c r="H303" s="67" t="s">
        <v>148</v>
      </c>
      <c r="I303" s="68" t="s">
        <v>67</v>
      </c>
    </row>
    <row r="304" spans="1:9" ht="24" x14ac:dyDescent="0.25">
      <c r="A304" s="62">
        <v>237</v>
      </c>
      <c r="B304" s="92" t="s">
        <v>314</v>
      </c>
      <c r="C304" s="92" t="s">
        <v>954</v>
      </c>
      <c r="D304" s="141">
        <v>1615</v>
      </c>
      <c r="E304" s="66" t="s">
        <v>59</v>
      </c>
      <c r="F304" s="67" t="s">
        <v>60</v>
      </c>
      <c r="G304" s="67" t="s">
        <v>66</v>
      </c>
      <c r="H304" s="67" t="s">
        <v>148</v>
      </c>
      <c r="I304" s="68" t="s">
        <v>67</v>
      </c>
    </row>
    <row r="305" spans="1:12" ht="24" x14ac:dyDescent="0.25">
      <c r="A305" s="62">
        <v>238</v>
      </c>
      <c r="B305" s="92" t="s">
        <v>313</v>
      </c>
      <c r="C305" s="92" t="s">
        <v>962</v>
      </c>
      <c r="D305" s="141">
        <v>170</v>
      </c>
      <c r="E305" s="66" t="s">
        <v>59</v>
      </c>
      <c r="F305" s="67" t="s">
        <v>60</v>
      </c>
      <c r="G305" s="67" t="s">
        <v>66</v>
      </c>
      <c r="H305" s="67" t="s">
        <v>148</v>
      </c>
      <c r="I305" s="68" t="s">
        <v>67</v>
      </c>
    </row>
    <row r="306" spans="1:12" ht="24" x14ac:dyDescent="0.25">
      <c r="A306" s="62">
        <v>239</v>
      </c>
      <c r="B306" s="92" t="s">
        <v>312</v>
      </c>
      <c r="C306" s="92" t="s">
        <v>964</v>
      </c>
      <c r="D306" s="141">
        <v>92.58</v>
      </c>
      <c r="E306" s="66" t="s">
        <v>59</v>
      </c>
      <c r="F306" s="67" t="s">
        <v>60</v>
      </c>
      <c r="G306" s="67" t="s">
        <v>66</v>
      </c>
      <c r="H306" s="67" t="s">
        <v>148</v>
      </c>
      <c r="I306" s="68" t="s">
        <v>67</v>
      </c>
    </row>
    <row r="307" spans="1:12" ht="24" x14ac:dyDescent="0.25">
      <c r="A307" s="62">
        <v>240</v>
      </c>
      <c r="B307" s="92" t="s">
        <v>311</v>
      </c>
      <c r="C307" s="92" t="s">
        <v>965</v>
      </c>
      <c r="D307" s="141">
        <v>1074.5999999999999</v>
      </c>
      <c r="E307" s="66" t="s">
        <v>59</v>
      </c>
      <c r="F307" s="67" t="s">
        <v>60</v>
      </c>
      <c r="G307" s="67" t="s">
        <v>66</v>
      </c>
      <c r="H307" s="67" t="s">
        <v>148</v>
      </c>
      <c r="I307" s="68" t="s">
        <v>67</v>
      </c>
    </row>
    <row r="308" spans="1:12" ht="24" x14ac:dyDescent="0.25">
      <c r="A308" s="62">
        <v>241</v>
      </c>
      <c r="B308" s="92" t="s">
        <v>310</v>
      </c>
      <c r="C308" s="92" t="s">
        <v>940</v>
      </c>
      <c r="D308" s="141">
        <v>250</v>
      </c>
      <c r="E308" s="66" t="s">
        <v>59</v>
      </c>
      <c r="F308" s="67" t="s">
        <v>60</v>
      </c>
      <c r="G308" s="67" t="s">
        <v>66</v>
      </c>
      <c r="H308" s="67" t="s">
        <v>148</v>
      </c>
      <c r="I308" s="68" t="s">
        <v>67</v>
      </c>
    </row>
    <row r="309" spans="1:12" s="31" customFormat="1" ht="18.75" x14ac:dyDescent="0.3">
      <c r="A309" s="169" t="s">
        <v>258</v>
      </c>
      <c r="B309" s="170"/>
      <c r="C309" s="171"/>
      <c r="D309" s="69">
        <f>SUM(D168:D308)*1.09</f>
        <v>460481.12750000006</v>
      </c>
      <c r="E309" s="66"/>
      <c r="F309" s="67"/>
      <c r="G309" s="67"/>
      <c r="H309" s="67"/>
      <c r="I309" s="68"/>
      <c r="K309" s="34"/>
      <c r="L309" s="34"/>
    </row>
    <row r="310" spans="1:12" ht="24" x14ac:dyDescent="0.25">
      <c r="A310" s="62">
        <v>242</v>
      </c>
      <c r="B310" s="72" t="s">
        <v>149</v>
      </c>
      <c r="C310" s="72" t="s">
        <v>150</v>
      </c>
      <c r="D310" s="73">
        <v>765</v>
      </c>
      <c r="E310" s="66" t="s">
        <v>59</v>
      </c>
      <c r="F310" s="67" t="s">
        <v>60</v>
      </c>
      <c r="G310" s="67" t="s">
        <v>66</v>
      </c>
      <c r="H310" s="67" t="s">
        <v>63</v>
      </c>
      <c r="I310" s="68" t="s">
        <v>67</v>
      </c>
    </row>
    <row r="311" spans="1:12" ht="24" x14ac:dyDescent="0.25">
      <c r="A311" s="62">
        <v>243</v>
      </c>
      <c r="B311" s="72" t="s">
        <v>151</v>
      </c>
      <c r="C311" s="72" t="s">
        <v>152</v>
      </c>
      <c r="D311" s="73">
        <v>432</v>
      </c>
      <c r="E311" s="66" t="s">
        <v>59</v>
      </c>
      <c r="F311" s="67" t="s">
        <v>60</v>
      </c>
      <c r="G311" s="67" t="s">
        <v>66</v>
      </c>
      <c r="H311" s="67" t="s">
        <v>63</v>
      </c>
      <c r="I311" s="68" t="s">
        <v>67</v>
      </c>
    </row>
    <row r="312" spans="1:12" ht="24" x14ac:dyDescent="0.25">
      <c r="A312" s="62">
        <v>245</v>
      </c>
      <c r="B312" s="72" t="s">
        <v>155</v>
      </c>
      <c r="C312" s="72" t="s">
        <v>156</v>
      </c>
      <c r="D312" s="73">
        <v>1104</v>
      </c>
      <c r="E312" s="66" t="s">
        <v>59</v>
      </c>
      <c r="F312" s="67" t="s">
        <v>60</v>
      </c>
      <c r="G312" s="67" t="s">
        <v>66</v>
      </c>
      <c r="H312" s="67" t="s">
        <v>63</v>
      </c>
      <c r="I312" s="68" t="s">
        <v>67</v>
      </c>
    </row>
    <row r="313" spans="1:12" ht="24" x14ac:dyDescent="0.25">
      <c r="A313" s="62">
        <v>246</v>
      </c>
      <c r="B313" s="90" t="s">
        <v>575</v>
      </c>
      <c r="C313" s="72" t="s">
        <v>154</v>
      </c>
      <c r="D313" s="73">
        <v>11280</v>
      </c>
      <c r="E313" s="66" t="s">
        <v>59</v>
      </c>
      <c r="F313" s="67" t="s">
        <v>60</v>
      </c>
      <c r="G313" s="67" t="s">
        <v>66</v>
      </c>
      <c r="H313" s="67" t="s">
        <v>63</v>
      </c>
      <c r="I313" s="68" t="s">
        <v>67</v>
      </c>
    </row>
    <row r="314" spans="1:12" ht="24" x14ac:dyDescent="0.25">
      <c r="A314" s="62">
        <v>247</v>
      </c>
      <c r="B314" s="72" t="s">
        <v>157</v>
      </c>
      <c r="C314" s="76" t="s">
        <v>158</v>
      </c>
      <c r="D314" s="73">
        <v>86</v>
      </c>
      <c r="E314" s="66" t="s">
        <v>59</v>
      </c>
      <c r="F314" s="67" t="s">
        <v>60</v>
      </c>
      <c r="G314" s="67" t="s">
        <v>66</v>
      </c>
      <c r="H314" s="67" t="s">
        <v>63</v>
      </c>
      <c r="I314" s="68" t="s">
        <v>67</v>
      </c>
    </row>
    <row r="315" spans="1:12" ht="24" x14ac:dyDescent="0.25">
      <c r="A315" s="62">
        <v>248</v>
      </c>
      <c r="B315" s="72" t="s">
        <v>159</v>
      </c>
      <c r="C315" s="72" t="s">
        <v>160</v>
      </c>
      <c r="D315" s="73">
        <v>26640</v>
      </c>
      <c r="E315" s="66" t="s">
        <v>59</v>
      </c>
      <c r="F315" s="67" t="s">
        <v>60</v>
      </c>
      <c r="G315" s="67" t="s">
        <v>66</v>
      </c>
      <c r="H315" s="67" t="s">
        <v>63</v>
      </c>
      <c r="I315" s="68" t="s">
        <v>67</v>
      </c>
    </row>
    <row r="316" spans="1:12" ht="24" x14ac:dyDescent="0.25">
      <c r="A316" s="62">
        <v>249</v>
      </c>
      <c r="B316" s="72" t="s">
        <v>161</v>
      </c>
      <c r="C316" s="72" t="s">
        <v>162</v>
      </c>
      <c r="D316" s="73">
        <v>7380</v>
      </c>
      <c r="E316" s="66" t="s">
        <v>59</v>
      </c>
      <c r="F316" s="67" t="s">
        <v>60</v>
      </c>
      <c r="G316" s="67" t="s">
        <v>66</v>
      </c>
      <c r="H316" s="67" t="s">
        <v>63</v>
      </c>
      <c r="I316" s="68" t="s">
        <v>67</v>
      </c>
    </row>
    <row r="317" spans="1:12" ht="24" x14ac:dyDescent="0.25">
      <c r="A317" s="62">
        <v>250</v>
      </c>
      <c r="B317" s="72" t="s">
        <v>163</v>
      </c>
      <c r="C317" s="72" t="s">
        <v>354</v>
      </c>
      <c r="D317" s="73">
        <v>3375</v>
      </c>
      <c r="E317" s="66" t="s">
        <v>59</v>
      </c>
      <c r="F317" s="67" t="s">
        <v>60</v>
      </c>
      <c r="G317" s="67" t="s">
        <v>66</v>
      </c>
      <c r="H317" s="67" t="s">
        <v>63</v>
      </c>
      <c r="I317" s="68" t="s">
        <v>67</v>
      </c>
    </row>
    <row r="318" spans="1:12" ht="24" x14ac:dyDescent="0.25">
      <c r="A318" s="62">
        <v>251</v>
      </c>
      <c r="B318" s="72" t="s">
        <v>164</v>
      </c>
      <c r="C318" s="72" t="s">
        <v>303</v>
      </c>
      <c r="D318" s="73">
        <v>1740</v>
      </c>
      <c r="E318" s="66" t="s">
        <v>59</v>
      </c>
      <c r="F318" s="67" t="s">
        <v>60</v>
      </c>
      <c r="G318" s="67" t="s">
        <v>66</v>
      </c>
      <c r="H318" s="67" t="s">
        <v>63</v>
      </c>
      <c r="I318" s="68" t="s">
        <v>67</v>
      </c>
    </row>
    <row r="319" spans="1:12" ht="24" x14ac:dyDescent="0.25">
      <c r="A319" s="62">
        <v>252</v>
      </c>
      <c r="B319" s="72" t="s">
        <v>165</v>
      </c>
      <c r="C319" s="72" t="s">
        <v>166</v>
      </c>
      <c r="D319" s="73">
        <v>360</v>
      </c>
      <c r="E319" s="66" t="s">
        <v>59</v>
      </c>
      <c r="F319" s="67" t="s">
        <v>60</v>
      </c>
      <c r="G319" s="67" t="s">
        <v>66</v>
      </c>
      <c r="H319" s="67" t="s">
        <v>63</v>
      </c>
      <c r="I319" s="68" t="s">
        <v>67</v>
      </c>
    </row>
    <row r="320" spans="1:12" ht="24" x14ac:dyDescent="0.25">
      <c r="A320" s="62">
        <v>253</v>
      </c>
      <c r="B320" s="72" t="s">
        <v>167</v>
      </c>
      <c r="C320" s="72" t="s">
        <v>168</v>
      </c>
      <c r="D320" s="73">
        <v>37180</v>
      </c>
      <c r="E320" s="66" t="s">
        <v>59</v>
      </c>
      <c r="F320" s="67" t="s">
        <v>60</v>
      </c>
      <c r="G320" s="67" t="s">
        <v>66</v>
      </c>
      <c r="H320" s="67" t="s">
        <v>63</v>
      </c>
      <c r="I320" s="68" t="s">
        <v>67</v>
      </c>
    </row>
    <row r="321" spans="1:9" ht="24" x14ac:dyDescent="0.25">
      <c r="A321" s="62">
        <v>255</v>
      </c>
      <c r="B321" s="92" t="s">
        <v>467</v>
      </c>
      <c r="C321" s="72" t="s">
        <v>169</v>
      </c>
      <c r="D321" s="93">
        <v>3060</v>
      </c>
      <c r="E321" s="66" t="s">
        <v>59</v>
      </c>
      <c r="F321" s="67" t="s">
        <v>60</v>
      </c>
      <c r="G321" s="67" t="s">
        <v>66</v>
      </c>
      <c r="H321" s="67" t="s">
        <v>63</v>
      </c>
      <c r="I321" s="68" t="s">
        <v>67</v>
      </c>
    </row>
    <row r="322" spans="1:9" ht="24" x14ac:dyDescent="0.25">
      <c r="A322" s="62">
        <v>256</v>
      </c>
      <c r="B322" s="92" t="s">
        <v>468</v>
      </c>
      <c r="C322" s="72" t="s">
        <v>169</v>
      </c>
      <c r="D322" s="93">
        <v>3300</v>
      </c>
      <c r="E322" s="66" t="s">
        <v>59</v>
      </c>
      <c r="F322" s="67" t="s">
        <v>60</v>
      </c>
      <c r="G322" s="67" t="s">
        <v>66</v>
      </c>
      <c r="H322" s="67" t="s">
        <v>63</v>
      </c>
      <c r="I322" s="68" t="s">
        <v>67</v>
      </c>
    </row>
    <row r="323" spans="1:9" ht="24" x14ac:dyDescent="0.25">
      <c r="A323" s="62">
        <v>257</v>
      </c>
      <c r="B323" s="92" t="s">
        <v>469</v>
      </c>
      <c r="C323" s="72" t="s">
        <v>169</v>
      </c>
      <c r="D323" s="93">
        <v>1950</v>
      </c>
      <c r="E323" s="66" t="s">
        <v>59</v>
      </c>
      <c r="F323" s="67" t="s">
        <v>60</v>
      </c>
      <c r="G323" s="67" t="s">
        <v>66</v>
      </c>
      <c r="H323" s="67" t="s">
        <v>63</v>
      </c>
      <c r="I323" s="68" t="s">
        <v>67</v>
      </c>
    </row>
    <row r="324" spans="1:9" ht="24" x14ac:dyDescent="0.25">
      <c r="A324" s="62">
        <v>258</v>
      </c>
      <c r="B324" s="92" t="s">
        <v>470</v>
      </c>
      <c r="C324" s="72" t="s">
        <v>169</v>
      </c>
      <c r="D324" s="93">
        <v>3420</v>
      </c>
      <c r="E324" s="66" t="s">
        <v>59</v>
      </c>
      <c r="F324" s="67" t="s">
        <v>60</v>
      </c>
      <c r="G324" s="67" t="s">
        <v>66</v>
      </c>
      <c r="H324" s="67" t="s">
        <v>63</v>
      </c>
      <c r="I324" s="68" t="s">
        <v>67</v>
      </c>
    </row>
    <row r="325" spans="1:9" ht="24" x14ac:dyDescent="0.25">
      <c r="A325" s="62">
        <v>259</v>
      </c>
      <c r="B325" s="92" t="s">
        <v>470</v>
      </c>
      <c r="C325" s="72" t="s">
        <v>169</v>
      </c>
      <c r="D325" s="93">
        <v>1140</v>
      </c>
      <c r="E325" s="66" t="s">
        <v>59</v>
      </c>
      <c r="F325" s="67" t="s">
        <v>60</v>
      </c>
      <c r="G325" s="67" t="s">
        <v>66</v>
      </c>
      <c r="H325" s="67" t="s">
        <v>63</v>
      </c>
      <c r="I325" s="68" t="s">
        <v>67</v>
      </c>
    </row>
    <row r="326" spans="1:9" ht="24" x14ac:dyDescent="0.25">
      <c r="A326" s="62">
        <v>260</v>
      </c>
      <c r="B326" s="92" t="s">
        <v>471</v>
      </c>
      <c r="C326" s="72" t="s">
        <v>169</v>
      </c>
      <c r="D326" s="93">
        <v>1776</v>
      </c>
      <c r="E326" s="66" t="s">
        <v>59</v>
      </c>
      <c r="F326" s="67" t="s">
        <v>60</v>
      </c>
      <c r="G326" s="67" t="s">
        <v>66</v>
      </c>
      <c r="H326" s="67" t="s">
        <v>63</v>
      </c>
      <c r="I326" s="68" t="s">
        <v>67</v>
      </c>
    </row>
    <row r="327" spans="1:9" ht="24" x14ac:dyDescent="0.25">
      <c r="A327" s="62">
        <v>261</v>
      </c>
      <c r="B327" s="92" t="s">
        <v>491</v>
      </c>
      <c r="C327" s="72" t="s">
        <v>169</v>
      </c>
      <c r="D327" s="93">
        <v>740</v>
      </c>
      <c r="E327" s="66" t="s">
        <v>59</v>
      </c>
      <c r="F327" s="67" t="s">
        <v>60</v>
      </c>
      <c r="G327" s="67" t="s">
        <v>66</v>
      </c>
      <c r="H327" s="67" t="s">
        <v>63</v>
      </c>
      <c r="I327" s="68" t="s">
        <v>67</v>
      </c>
    </row>
    <row r="328" spans="1:9" ht="24" x14ac:dyDescent="0.25">
      <c r="A328" s="62">
        <v>262</v>
      </c>
      <c r="B328" s="92" t="s">
        <v>491</v>
      </c>
      <c r="C328" s="72" t="s">
        <v>169</v>
      </c>
      <c r="D328" s="93">
        <v>592</v>
      </c>
      <c r="E328" s="66" t="s">
        <v>59</v>
      </c>
      <c r="F328" s="67" t="s">
        <v>60</v>
      </c>
      <c r="G328" s="67" t="s">
        <v>66</v>
      </c>
      <c r="H328" s="67" t="s">
        <v>63</v>
      </c>
      <c r="I328" s="68" t="s">
        <v>67</v>
      </c>
    </row>
    <row r="329" spans="1:9" ht="24" x14ac:dyDescent="0.25">
      <c r="A329" s="62">
        <v>263</v>
      </c>
      <c r="B329" s="92" t="s">
        <v>492</v>
      </c>
      <c r="C329" s="72" t="s">
        <v>169</v>
      </c>
      <c r="D329" s="93">
        <v>1425</v>
      </c>
      <c r="E329" s="66" t="s">
        <v>59</v>
      </c>
      <c r="F329" s="67" t="s">
        <v>60</v>
      </c>
      <c r="G329" s="67" t="s">
        <v>66</v>
      </c>
      <c r="H329" s="67" t="s">
        <v>63</v>
      </c>
      <c r="I329" s="68" t="s">
        <v>67</v>
      </c>
    </row>
    <row r="330" spans="1:9" ht="24" x14ac:dyDescent="0.25">
      <c r="A330" s="62">
        <v>264</v>
      </c>
      <c r="B330" s="90" t="s">
        <v>613</v>
      </c>
      <c r="C330" s="72" t="s">
        <v>169</v>
      </c>
      <c r="D330" s="93">
        <v>264.60000000000002</v>
      </c>
      <c r="E330" s="66" t="s">
        <v>59</v>
      </c>
      <c r="F330" s="67" t="s">
        <v>60</v>
      </c>
      <c r="G330" s="67" t="s">
        <v>66</v>
      </c>
      <c r="H330" s="67" t="s">
        <v>63</v>
      </c>
      <c r="I330" s="68" t="s">
        <v>67</v>
      </c>
    </row>
    <row r="331" spans="1:9" ht="24" x14ac:dyDescent="0.25">
      <c r="A331" s="62">
        <v>265</v>
      </c>
      <c r="B331" s="64" t="s">
        <v>506</v>
      </c>
      <c r="C331" s="72" t="s">
        <v>680</v>
      </c>
      <c r="D331" s="93">
        <v>1297.5</v>
      </c>
      <c r="E331" s="66" t="s">
        <v>59</v>
      </c>
      <c r="F331" s="67" t="s">
        <v>60</v>
      </c>
      <c r="G331" s="67" t="s">
        <v>66</v>
      </c>
      <c r="H331" s="67" t="s">
        <v>63</v>
      </c>
      <c r="I331" s="68" t="s">
        <v>67</v>
      </c>
    </row>
    <row r="332" spans="1:9" ht="24" x14ac:dyDescent="0.25">
      <c r="A332" s="62">
        <v>268</v>
      </c>
      <c r="B332" s="92" t="s">
        <v>572</v>
      </c>
      <c r="C332" s="72" t="s">
        <v>681</v>
      </c>
      <c r="D332" s="73">
        <v>6750</v>
      </c>
      <c r="E332" s="66" t="s">
        <v>59</v>
      </c>
      <c r="F332" s="67" t="s">
        <v>60</v>
      </c>
      <c r="G332" s="67" t="s">
        <v>66</v>
      </c>
      <c r="H332" s="67" t="s">
        <v>63</v>
      </c>
      <c r="I332" s="68" t="s">
        <v>67</v>
      </c>
    </row>
    <row r="333" spans="1:9" ht="24" x14ac:dyDescent="0.25">
      <c r="A333" s="62">
        <v>269</v>
      </c>
      <c r="B333" s="91" t="s">
        <v>564</v>
      </c>
      <c r="C333" s="72" t="s">
        <v>682</v>
      </c>
      <c r="D333" s="73">
        <v>1800</v>
      </c>
      <c r="E333" s="66" t="s">
        <v>59</v>
      </c>
      <c r="F333" s="67" t="s">
        <v>60</v>
      </c>
      <c r="G333" s="67" t="s">
        <v>66</v>
      </c>
      <c r="H333" s="67" t="s">
        <v>183</v>
      </c>
      <c r="I333" s="68" t="s">
        <v>67</v>
      </c>
    </row>
    <row r="334" spans="1:9" ht="24" x14ac:dyDescent="0.25">
      <c r="A334" s="62">
        <v>270</v>
      </c>
      <c r="B334" s="91" t="s">
        <v>565</v>
      </c>
      <c r="C334" s="72" t="s">
        <v>682</v>
      </c>
      <c r="D334" s="73">
        <v>3600</v>
      </c>
      <c r="E334" s="66" t="s">
        <v>59</v>
      </c>
      <c r="F334" s="67" t="s">
        <v>60</v>
      </c>
      <c r="G334" s="67" t="s">
        <v>66</v>
      </c>
      <c r="H334" s="67" t="s">
        <v>183</v>
      </c>
      <c r="I334" s="68" t="s">
        <v>67</v>
      </c>
    </row>
    <row r="335" spans="1:9" ht="24" x14ac:dyDescent="0.25">
      <c r="A335" s="62">
        <v>271</v>
      </c>
      <c r="B335" s="91" t="s">
        <v>566</v>
      </c>
      <c r="C335" s="72" t="s">
        <v>682</v>
      </c>
      <c r="D335" s="73">
        <v>6750</v>
      </c>
      <c r="E335" s="66" t="s">
        <v>59</v>
      </c>
      <c r="F335" s="67" t="s">
        <v>60</v>
      </c>
      <c r="G335" s="67" t="s">
        <v>66</v>
      </c>
      <c r="H335" s="67" t="s">
        <v>183</v>
      </c>
      <c r="I335" s="68" t="s">
        <v>67</v>
      </c>
    </row>
    <row r="336" spans="1:9" ht="24" x14ac:dyDescent="0.25">
      <c r="A336" s="62">
        <v>272</v>
      </c>
      <c r="B336" s="91" t="s">
        <v>568</v>
      </c>
      <c r="C336" s="72" t="s">
        <v>682</v>
      </c>
      <c r="D336" s="73">
        <v>3750</v>
      </c>
      <c r="E336" s="66" t="s">
        <v>59</v>
      </c>
      <c r="F336" s="67" t="s">
        <v>60</v>
      </c>
      <c r="G336" s="67" t="s">
        <v>66</v>
      </c>
      <c r="H336" s="67" t="s">
        <v>183</v>
      </c>
      <c r="I336" s="68" t="s">
        <v>67</v>
      </c>
    </row>
    <row r="337" spans="1:12" ht="24" x14ac:dyDescent="0.25">
      <c r="A337" s="62">
        <v>273</v>
      </c>
      <c r="B337" s="91" t="s">
        <v>569</v>
      </c>
      <c r="C337" s="72" t="s">
        <v>682</v>
      </c>
      <c r="D337" s="73">
        <v>11250</v>
      </c>
      <c r="E337" s="66" t="s">
        <v>59</v>
      </c>
      <c r="F337" s="67" t="s">
        <v>60</v>
      </c>
      <c r="G337" s="67" t="s">
        <v>66</v>
      </c>
      <c r="H337" s="67" t="s">
        <v>183</v>
      </c>
      <c r="I337" s="68" t="s">
        <v>67</v>
      </c>
    </row>
    <row r="338" spans="1:12" ht="24" x14ac:dyDescent="0.25">
      <c r="A338" s="62">
        <v>274</v>
      </c>
      <c r="B338" s="92" t="s">
        <v>497</v>
      </c>
      <c r="C338" s="72" t="s">
        <v>683</v>
      </c>
      <c r="D338" s="73">
        <v>13750</v>
      </c>
      <c r="E338" s="66" t="s">
        <v>59</v>
      </c>
      <c r="F338" s="67" t="s">
        <v>60</v>
      </c>
      <c r="G338" s="67" t="s">
        <v>66</v>
      </c>
      <c r="H338" s="67" t="s">
        <v>183</v>
      </c>
      <c r="I338" s="68" t="s">
        <v>67</v>
      </c>
    </row>
    <row r="339" spans="1:12" ht="24" x14ac:dyDescent="0.25">
      <c r="A339" s="62">
        <v>275</v>
      </c>
      <c r="B339" s="64" t="s">
        <v>685</v>
      </c>
      <c r="C339" s="72" t="s">
        <v>684</v>
      </c>
      <c r="D339" s="73">
        <v>12980</v>
      </c>
      <c r="E339" s="66" t="s">
        <v>59</v>
      </c>
      <c r="F339" s="67" t="s">
        <v>60</v>
      </c>
      <c r="G339" s="67" t="s">
        <v>66</v>
      </c>
      <c r="H339" s="67" t="s">
        <v>183</v>
      </c>
      <c r="I339" s="68" t="s">
        <v>67</v>
      </c>
    </row>
    <row r="340" spans="1:12" ht="24" x14ac:dyDescent="0.25">
      <c r="A340" s="62">
        <v>276</v>
      </c>
      <c r="B340" s="64" t="s">
        <v>474</v>
      </c>
      <c r="C340" s="72" t="s">
        <v>154</v>
      </c>
      <c r="D340" s="73">
        <v>11049</v>
      </c>
      <c r="E340" s="66" t="s">
        <v>59</v>
      </c>
      <c r="F340" s="67" t="s">
        <v>60</v>
      </c>
      <c r="G340" s="67" t="s">
        <v>66</v>
      </c>
      <c r="H340" s="67" t="s">
        <v>183</v>
      </c>
      <c r="I340" s="68" t="s">
        <v>67</v>
      </c>
    </row>
    <row r="341" spans="1:12" ht="24" x14ac:dyDescent="0.25">
      <c r="A341" s="62">
        <v>277</v>
      </c>
      <c r="B341" s="72" t="s">
        <v>170</v>
      </c>
      <c r="C341" s="72" t="s">
        <v>154</v>
      </c>
      <c r="D341" s="73">
        <v>1800</v>
      </c>
      <c r="E341" s="66" t="s">
        <v>59</v>
      </c>
      <c r="F341" s="67" t="s">
        <v>60</v>
      </c>
      <c r="G341" s="67" t="s">
        <v>66</v>
      </c>
      <c r="H341" s="67" t="s">
        <v>63</v>
      </c>
      <c r="I341" s="68" t="s">
        <v>67</v>
      </c>
    </row>
    <row r="342" spans="1:12" ht="24" x14ac:dyDescent="0.25">
      <c r="A342" s="62">
        <v>279</v>
      </c>
      <c r="B342" s="72" t="s">
        <v>172</v>
      </c>
      <c r="C342" s="72" t="s">
        <v>154</v>
      </c>
      <c r="D342" s="73">
        <v>3500</v>
      </c>
      <c r="E342" s="66" t="s">
        <v>59</v>
      </c>
      <c r="F342" s="67" t="s">
        <v>60</v>
      </c>
      <c r="G342" s="67" t="s">
        <v>66</v>
      </c>
      <c r="H342" s="67" t="s">
        <v>63</v>
      </c>
      <c r="I342" s="68" t="s">
        <v>67</v>
      </c>
    </row>
    <row r="343" spans="1:12" ht="24" x14ac:dyDescent="0.25">
      <c r="A343" s="62">
        <v>284</v>
      </c>
      <c r="B343" s="72" t="s">
        <v>173</v>
      </c>
      <c r="C343" s="72" t="s">
        <v>679</v>
      </c>
      <c r="D343" s="73">
        <v>980</v>
      </c>
      <c r="E343" s="66" t="s">
        <v>59</v>
      </c>
      <c r="F343" s="67" t="s">
        <v>60</v>
      </c>
      <c r="G343" s="67" t="s">
        <v>66</v>
      </c>
      <c r="H343" s="67" t="s">
        <v>63</v>
      </c>
      <c r="I343" s="68" t="s">
        <v>67</v>
      </c>
    </row>
    <row r="344" spans="1:12" ht="24" x14ac:dyDescent="0.25">
      <c r="A344" s="62">
        <v>285</v>
      </c>
      <c r="B344" s="72" t="s">
        <v>355</v>
      </c>
      <c r="C344" s="72" t="s">
        <v>171</v>
      </c>
      <c r="D344" s="73">
        <v>7111</v>
      </c>
      <c r="E344" s="66" t="s">
        <v>59</v>
      </c>
      <c r="F344" s="67" t="s">
        <v>60</v>
      </c>
      <c r="G344" s="67" t="s">
        <v>66</v>
      </c>
      <c r="H344" s="67" t="s">
        <v>63</v>
      </c>
      <c r="I344" s="68" t="s">
        <v>67</v>
      </c>
    </row>
    <row r="345" spans="1:12" ht="24" x14ac:dyDescent="0.25">
      <c r="A345" s="62">
        <v>292</v>
      </c>
      <c r="B345" s="72" t="s">
        <v>356</v>
      </c>
      <c r="C345" s="72" t="s">
        <v>335</v>
      </c>
      <c r="D345" s="73">
        <v>2480</v>
      </c>
      <c r="E345" s="66" t="s">
        <v>59</v>
      </c>
      <c r="F345" s="67" t="s">
        <v>60</v>
      </c>
      <c r="G345" s="67" t="s">
        <v>66</v>
      </c>
      <c r="H345" s="67" t="s">
        <v>63</v>
      </c>
      <c r="I345" s="68" t="s">
        <v>67</v>
      </c>
    </row>
    <row r="346" spans="1:12" ht="24" x14ac:dyDescent="0.25">
      <c r="A346" s="62">
        <v>295</v>
      </c>
      <c r="B346" s="72" t="s">
        <v>678</v>
      </c>
      <c r="C346" s="72" t="s">
        <v>154</v>
      </c>
      <c r="D346" s="73">
        <v>4000</v>
      </c>
      <c r="E346" s="66" t="s">
        <v>59</v>
      </c>
      <c r="F346" s="67" t="s">
        <v>60</v>
      </c>
      <c r="G346" s="67" t="s">
        <v>66</v>
      </c>
      <c r="H346" s="67" t="s">
        <v>63</v>
      </c>
      <c r="I346" s="68" t="s">
        <v>67</v>
      </c>
    </row>
    <row r="347" spans="1:12" ht="24" x14ac:dyDescent="0.25">
      <c r="A347" s="62">
        <v>297</v>
      </c>
      <c r="B347" s="72" t="s">
        <v>333</v>
      </c>
      <c r="C347" s="72" t="s">
        <v>334</v>
      </c>
      <c r="D347" s="73">
        <f>1955+4214.15+3570+2430+3943+2249+1392</f>
        <v>19753.150000000001</v>
      </c>
      <c r="E347" s="66" t="s">
        <v>59</v>
      </c>
      <c r="F347" s="67" t="s">
        <v>60</v>
      </c>
      <c r="G347" s="67" t="s">
        <v>66</v>
      </c>
      <c r="H347" s="67" t="s">
        <v>63</v>
      </c>
      <c r="I347" s="68" t="s">
        <v>67</v>
      </c>
    </row>
    <row r="348" spans="1:12" s="52" customFormat="1" ht="24" x14ac:dyDescent="0.25">
      <c r="A348" s="62">
        <v>298</v>
      </c>
      <c r="B348" s="72" t="s">
        <v>330</v>
      </c>
      <c r="C348" s="72" t="s">
        <v>342</v>
      </c>
      <c r="D348" s="77">
        <v>544.88</v>
      </c>
      <c r="E348" s="78" t="s">
        <v>59</v>
      </c>
      <c r="F348" s="79" t="s">
        <v>60</v>
      </c>
      <c r="G348" s="79" t="s">
        <v>66</v>
      </c>
      <c r="H348" s="79" t="s">
        <v>63</v>
      </c>
      <c r="I348" s="80" t="s">
        <v>67</v>
      </c>
    </row>
    <row r="349" spans="1:12" ht="24" x14ac:dyDescent="0.25">
      <c r="A349" s="62">
        <v>300</v>
      </c>
      <c r="B349" s="72" t="s">
        <v>331</v>
      </c>
      <c r="C349" s="72" t="s">
        <v>332</v>
      </c>
      <c r="D349" s="73">
        <v>13920.17</v>
      </c>
      <c r="E349" s="66" t="s">
        <v>59</v>
      </c>
      <c r="F349" s="67" t="s">
        <v>60</v>
      </c>
      <c r="G349" s="67" t="s">
        <v>66</v>
      </c>
      <c r="H349" s="67" t="s">
        <v>63</v>
      </c>
      <c r="I349" s="68" t="s">
        <v>67</v>
      </c>
    </row>
    <row r="350" spans="1:12" ht="24" x14ac:dyDescent="0.25">
      <c r="A350" s="62">
        <v>135</v>
      </c>
      <c r="B350" s="72" t="s">
        <v>174</v>
      </c>
      <c r="C350" s="72" t="s">
        <v>175</v>
      </c>
      <c r="D350" s="73"/>
      <c r="E350" s="66" t="s">
        <v>59</v>
      </c>
      <c r="F350" s="67" t="s">
        <v>60</v>
      </c>
      <c r="G350" s="67" t="s">
        <v>66</v>
      </c>
      <c r="H350" s="67" t="s">
        <v>63</v>
      </c>
      <c r="I350" s="68" t="s">
        <v>67</v>
      </c>
    </row>
    <row r="351" spans="1:12" s="31" customFormat="1" ht="18.75" x14ac:dyDescent="0.3">
      <c r="A351" s="169" t="s">
        <v>259</v>
      </c>
      <c r="B351" s="170"/>
      <c r="C351" s="171"/>
      <c r="D351" s="69">
        <f>SUM(D310:D350)*1.19</f>
        <v>279739.60700000002</v>
      </c>
      <c r="E351" s="66"/>
      <c r="F351" s="67"/>
      <c r="G351" s="67"/>
      <c r="H351" s="67"/>
      <c r="I351" s="68"/>
      <c r="K351" s="34"/>
      <c r="L351" s="34"/>
    </row>
    <row r="352" spans="1:12" ht="24" x14ac:dyDescent="0.25">
      <c r="A352" s="119">
        <v>301</v>
      </c>
      <c r="B352" s="120" t="s">
        <v>177</v>
      </c>
      <c r="C352" s="121" t="s">
        <v>178</v>
      </c>
      <c r="D352" s="122">
        <v>692.13</v>
      </c>
      <c r="E352" s="123" t="s">
        <v>59</v>
      </c>
      <c r="F352" s="124" t="s">
        <v>60</v>
      </c>
      <c r="G352" s="124" t="s">
        <v>66</v>
      </c>
      <c r="H352" s="124" t="s">
        <v>183</v>
      </c>
      <c r="I352" s="125" t="s">
        <v>67</v>
      </c>
    </row>
    <row r="353" spans="1:9" s="91" customFormat="1" ht="24" x14ac:dyDescent="0.2">
      <c r="A353" s="62">
        <v>302</v>
      </c>
      <c r="B353" s="91" t="s">
        <v>693</v>
      </c>
      <c r="C353" s="82" t="s">
        <v>179</v>
      </c>
      <c r="D353" s="132">
        <v>6426</v>
      </c>
      <c r="E353" s="123" t="s">
        <v>59</v>
      </c>
      <c r="F353" s="124" t="s">
        <v>60</v>
      </c>
      <c r="G353" s="124" t="s">
        <v>66</v>
      </c>
      <c r="H353" s="124" t="s">
        <v>183</v>
      </c>
      <c r="I353" s="125" t="s">
        <v>67</v>
      </c>
    </row>
    <row r="354" spans="1:9" s="91" customFormat="1" ht="24" x14ac:dyDescent="0.2">
      <c r="A354" s="62">
        <v>303</v>
      </c>
      <c r="B354" s="91" t="s">
        <v>694</v>
      </c>
      <c r="C354" s="82" t="s">
        <v>179</v>
      </c>
      <c r="D354" s="132">
        <v>20628</v>
      </c>
      <c r="E354" s="123" t="s">
        <v>59</v>
      </c>
      <c r="F354" s="124" t="s">
        <v>60</v>
      </c>
      <c r="G354" s="124" t="s">
        <v>66</v>
      </c>
      <c r="H354" s="124" t="s">
        <v>183</v>
      </c>
      <c r="I354" s="125" t="s">
        <v>67</v>
      </c>
    </row>
    <row r="355" spans="1:9" s="91" customFormat="1" ht="24" x14ac:dyDescent="0.2">
      <c r="A355" s="119">
        <v>304</v>
      </c>
      <c r="B355" s="91" t="s">
        <v>695</v>
      </c>
      <c r="C355" s="82" t="s">
        <v>179</v>
      </c>
      <c r="D355" s="132">
        <v>9600</v>
      </c>
      <c r="E355" s="123" t="s">
        <v>59</v>
      </c>
      <c r="F355" s="124" t="s">
        <v>60</v>
      </c>
      <c r="G355" s="124" t="s">
        <v>66</v>
      </c>
      <c r="H355" s="124" t="s">
        <v>183</v>
      </c>
      <c r="I355" s="125" t="s">
        <v>67</v>
      </c>
    </row>
    <row r="356" spans="1:9" s="91" customFormat="1" ht="24" x14ac:dyDescent="0.2">
      <c r="A356" s="62">
        <v>305</v>
      </c>
      <c r="B356" s="91" t="s">
        <v>693</v>
      </c>
      <c r="C356" s="82" t="s">
        <v>179</v>
      </c>
      <c r="D356" s="132">
        <v>7200</v>
      </c>
      <c r="E356" s="123" t="s">
        <v>59</v>
      </c>
      <c r="F356" s="124" t="s">
        <v>60</v>
      </c>
      <c r="G356" s="124" t="s">
        <v>66</v>
      </c>
      <c r="H356" s="124" t="s">
        <v>183</v>
      </c>
      <c r="I356" s="125" t="s">
        <v>67</v>
      </c>
    </row>
    <row r="357" spans="1:9" s="91" customFormat="1" ht="24" x14ac:dyDescent="0.2">
      <c r="A357" s="62">
        <v>306</v>
      </c>
      <c r="B357" s="91" t="s">
        <v>696</v>
      </c>
      <c r="C357" s="82" t="s">
        <v>179</v>
      </c>
      <c r="D357" s="132">
        <v>2750</v>
      </c>
      <c r="E357" s="123" t="s">
        <v>59</v>
      </c>
      <c r="F357" s="124" t="s">
        <v>60</v>
      </c>
      <c r="G357" s="124" t="s">
        <v>66</v>
      </c>
      <c r="H357" s="124" t="s">
        <v>183</v>
      </c>
      <c r="I357" s="125" t="s">
        <v>67</v>
      </c>
    </row>
    <row r="358" spans="1:9" s="91" customFormat="1" ht="24" x14ac:dyDescent="0.2">
      <c r="A358" s="119">
        <v>307</v>
      </c>
      <c r="B358" s="131" t="s">
        <v>697</v>
      </c>
      <c r="C358" s="82" t="s">
        <v>179</v>
      </c>
      <c r="D358" s="132">
        <v>4112.6400000000003</v>
      </c>
      <c r="E358" s="123" t="s">
        <v>59</v>
      </c>
      <c r="F358" s="124" t="s">
        <v>60</v>
      </c>
      <c r="G358" s="124" t="s">
        <v>66</v>
      </c>
      <c r="H358" s="124" t="s">
        <v>183</v>
      </c>
      <c r="I358" s="125" t="s">
        <v>67</v>
      </c>
    </row>
    <row r="359" spans="1:9" s="91" customFormat="1" ht="24" x14ac:dyDescent="0.2">
      <c r="A359" s="62">
        <v>308</v>
      </c>
      <c r="B359" s="91" t="s">
        <v>698</v>
      </c>
      <c r="C359" s="82" t="s">
        <v>179</v>
      </c>
      <c r="D359" s="132">
        <v>3456</v>
      </c>
      <c r="E359" s="123" t="s">
        <v>59</v>
      </c>
      <c r="F359" s="124" t="s">
        <v>60</v>
      </c>
      <c r="G359" s="124" t="s">
        <v>66</v>
      </c>
      <c r="H359" s="124" t="s">
        <v>183</v>
      </c>
      <c r="I359" s="125" t="s">
        <v>67</v>
      </c>
    </row>
    <row r="360" spans="1:9" s="91" customFormat="1" ht="24" x14ac:dyDescent="0.2">
      <c r="A360" s="62">
        <v>309</v>
      </c>
      <c r="B360" s="91" t="s">
        <v>699</v>
      </c>
      <c r="C360" s="82" t="s">
        <v>179</v>
      </c>
      <c r="D360" s="132">
        <v>2332.4</v>
      </c>
      <c r="E360" s="123" t="s">
        <v>59</v>
      </c>
      <c r="F360" s="124" t="s">
        <v>60</v>
      </c>
      <c r="G360" s="124" t="s">
        <v>66</v>
      </c>
      <c r="H360" s="124" t="s">
        <v>183</v>
      </c>
      <c r="I360" s="125" t="s">
        <v>67</v>
      </c>
    </row>
    <row r="361" spans="1:9" s="91" customFormat="1" ht="24" x14ac:dyDescent="0.2">
      <c r="A361" s="119">
        <v>310</v>
      </c>
      <c r="B361" s="91" t="s">
        <v>700</v>
      </c>
      <c r="C361" s="82" t="s">
        <v>179</v>
      </c>
      <c r="D361" s="132">
        <v>1900</v>
      </c>
      <c r="E361" s="123" t="s">
        <v>59</v>
      </c>
      <c r="F361" s="124" t="s">
        <v>60</v>
      </c>
      <c r="G361" s="124" t="s">
        <v>66</v>
      </c>
      <c r="H361" s="124" t="s">
        <v>183</v>
      </c>
      <c r="I361" s="125" t="s">
        <v>67</v>
      </c>
    </row>
    <row r="362" spans="1:9" s="91" customFormat="1" ht="24" x14ac:dyDescent="0.2">
      <c r="A362" s="62">
        <v>311</v>
      </c>
      <c r="B362" s="91" t="s">
        <v>701</v>
      </c>
      <c r="C362" s="82" t="s">
        <v>179</v>
      </c>
      <c r="D362" s="132">
        <v>3456</v>
      </c>
      <c r="E362" s="123" t="s">
        <v>59</v>
      </c>
      <c r="F362" s="124" t="s">
        <v>60</v>
      </c>
      <c r="G362" s="124" t="s">
        <v>66</v>
      </c>
      <c r="H362" s="124" t="s">
        <v>183</v>
      </c>
      <c r="I362" s="125" t="s">
        <v>67</v>
      </c>
    </row>
    <row r="363" spans="1:9" ht="24" x14ac:dyDescent="0.25">
      <c r="A363" s="62">
        <v>312</v>
      </c>
      <c r="B363" s="126" t="s">
        <v>378</v>
      </c>
      <c r="C363" s="126" t="s">
        <v>379</v>
      </c>
      <c r="D363" s="127">
        <v>89</v>
      </c>
      <c r="E363" s="128" t="s">
        <v>59</v>
      </c>
      <c r="F363" s="129" t="s">
        <v>60</v>
      </c>
      <c r="G363" s="129" t="s">
        <v>66</v>
      </c>
      <c r="H363" s="129" t="s">
        <v>183</v>
      </c>
      <c r="I363" s="130" t="s">
        <v>67</v>
      </c>
    </row>
    <row r="364" spans="1:9" ht="24" x14ac:dyDescent="0.25">
      <c r="A364" s="119">
        <v>313</v>
      </c>
      <c r="B364" s="64" t="s">
        <v>380</v>
      </c>
      <c r="C364" s="75" t="s">
        <v>181</v>
      </c>
      <c r="D364" s="73">
        <v>290</v>
      </c>
      <c r="E364" s="66" t="s">
        <v>59</v>
      </c>
      <c r="F364" s="67" t="s">
        <v>60</v>
      </c>
      <c r="G364" s="67" t="s">
        <v>66</v>
      </c>
      <c r="H364" s="67" t="s">
        <v>183</v>
      </c>
      <c r="I364" s="68" t="s">
        <v>67</v>
      </c>
    </row>
    <row r="365" spans="1:9" ht="24" x14ac:dyDescent="0.25">
      <c r="A365" s="62">
        <v>314</v>
      </c>
      <c r="B365" s="64" t="s">
        <v>381</v>
      </c>
      <c r="C365" s="64" t="s">
        <v>382</v>
      </c>
      <c r="D365" s="73">
        <v>3960</v>
      </c>
      <c r="E365" s="66" t="s">
        <v>59</v>
      </c>
      <c r="F365" s="67" t="s">
        <v>60</v>
      </c>
      <c r="G365" s="67" t="s">
        <v>66</v>
      </c>
      <c r="H365" s="67" t="s">
        <v>183</v>
      </c>
      <c r="I365" s="68" t="s">
        <v>67</v>
      </c>
    </row>
    <row r="366" spans="1:9" ht="24" x14ac:dyDescent="0.25">
      <c r="A366" s="62">
        <v>315</v>
      </c>
      <c r="B366" s="64" t="s">
        <v>383</v>
      </c>
      <c r="C366" s="64" t="s">
        <v>384</v>
      </c>
      <c r="D366" s="73">
        <v>299.7</v>
      </c>
      <c r="E366" s="66" t="s">
        <v>59</v>
      </c>
      <c r="F366" s="67" t="s">
        <v>60</v>
      </c>
      <c r="G366" s="67" t="s">
        <v>66</v>
      </c>
      <c r="H366" s="67" t="s">
        <v>183</v>
      </c>
      <c r="I366" s="68" t="s">
        <v>67</v>
      </c>
    </row>
    <row r="367" spans="1:9" ht="24" x14ac:dyDescent="0.25">
      <c r="A367" s="119">
        <v>316</v>
      </c>
      <c r="B367" s="64" t="s">
        <v>385</v>
      </c>
      <c r="C367" s="64" t="s">
        <v>386</v>
      </c>
      <c r="D367" s="73">
        <f>3150*2</f>
        <v>6300</v>
      </c>
      <c r="E367" s="66" t="s">
        <v>59</v>
      </c>
      <c r="F367" s="67" t="s">
        <v>60</v>
      </c>
      <c r="G367" s="67" t="s">
        <v>66</v>
      </c>
      <c r="H367" s="67" t="s">
        <v>183</v>
      </c>
      <c r="I367" s="68" t="s">
        <v>67</v>
      </c>
    </row>
    <row r="368" spans="1:9" ht="24" x14ac:dyDescent="0.25">
      <c r="A368" s="62">
        <v>317</v>
      </c>
      <c r="B368" s="64" t="s">
        <v>385</v>
      </c>
      <c r="C368" s="64" t="s">
        <v>386</v>
      </c>
      <c r="D368" s="73">
        <f>3810+1770+1650+2994+1500+750+1146.5</f>
        <v>13620.5</v>
      </c>
      <c r="E368" s="66" t="s">
        <v>59</v>
      </c>
      <c r="F368" s="67" t="s">
        <v>60</v>
      </c>
      <c r="G368" s="67" t="s">
        <v>66</v>
      </c>
      <c r="H368" s="67" t="s">
        <v>183</v>
      </c>
      <c r="I368" s="68" t="s">
        <v>67</v>
      </c>
    </row>
    <row r="369" spans="1:12" ht="24" x14ac:dyDescent="0.25">
      <c r="A369" s="62">
        <v>318</v>
      </c>
      <c r="B369" s="72" t="s">
        <v>180</v>
      </c>
      <c r="C369" s="75" t="s">
        <v>181</v>
      </c>
      <c r="D369" s="73">
        <v>600</v>
      </c>
      <c r="E369" s="66" t="s">
        <v>59</v>
      </c>
      <c r="F369" s="67" t="s">
        <v>60</v>
      </c>
      <c r="G369" s="67" t="s">
        <v>66</v>
      </c>
      <c r="H369" s="67" t="s">
        <v>183</v>
      </c>
      <c r="I369" s="68" t="s">
        <v>67</v>
      </c>
    </row>
    <row r="370" spans="1:12" s="46" customFormat="1" ht="24" x14ac:dyDescent="0.25">
      <c r="A370" s="119">
        <v>319</v>
      </c>
      <c r="B370" s="64" t="s">
        <v>343</v>
      </c>
      <c r="C370" s="64" t="s">
        <v>344</v>
      </c>
      <c r="D370" s="73">
        <v>3200</v>
      </c>
      <c r="E370" s="66" t="s">
        <v>59</v>
      </c>
      <c r="F370" s="67" t="s">
        <v>60</v>
      </c>
      <c r="G370" s="67" t="s">
        <v>66</v>
      </c>
      <c r="H370" s="67" t="s">
        <v>183</v>
      </c>
      <c r="I370" s="68" t="s">
        <v>67</v>
      </c>
    </row>
    <row r="371" spans="1:12" s="46" customFormat="1" ht="24" x14ac:dyDescent="0.25">
      <c r="A371" s="62">
        <v>320</v>
      </c>
      <c r="B371" s="92" t="s">
        <v>686</v>
      </c>
      <c r="C371" s="82" t="s">
        <v>179</v>
      </c>
      <c r="D371" s="93">
        <f>2189.6/1.19</f>
        <v>1840</v>
      </c>
      <c r="E371" s="66" t="s">
        <v>59</v>
      </c>
      <c r="F371" s="67" t="s">
        <v>60</v>
      </c>
      <c r="G371" s="67" t="s">
        <v>66</v>
      </c>
      <c r="H371" s="67" t="s">
        <v>183</v>
      </c>
      <c r="I371" s="68" t="s">
        <v>67</v>
      </c>
    </row>
    <row r="372" spans="1:12" s="46" customFormat="1" ht="24" x14ac:dyDescent="0.25">
      <c r="A372" s="62">
        <v>321</v>
      </c>
      <c r="B372" s="92" t="s">
        <v>687</v>
      </c>
      <c r="C372" s="82" t="s">
        <v>179</v>
      </c>
      <c r="D372" s="93">
        <f>1428/1.19</f>
        <v>1200</v>
      </c>
      <c r="E372" s="66" t="s">
        <v>59</v>
      </c>
      <c r="F372" s="67" t="s">
        <v>60</v>
      </c>
      <c r="G372" s="67" t="s">
        <v>66</v>
      </c>
      <c r="H372" s="67" t="s">
        <v>183</v>
      </c>
      <c r="I372" s="68" t="s">
        <v>67</v>
      </c>
    </row>
    <row r="373" spans="1:12" s="46" customFormat="1" ht="24" x14ac:dyDescent="0.25">
      <c r="A373" s="119">
        <v>322</v>
      </c>
      <c r="B373" s="92" t="s">
        <v>688</v>
      </c>
      <c r="C373" s="82" t="s">
        <v>179</v>
      </c>
      <c r="D373" s="93">
        <f>2023/1.19</f>
        <v>1700</v>
      </c>
      <c r="E373" s="66" t="s">
        <v>59</v>
      </c>
      <c r="F373" s="67" t="s">
        <v>60</v>
      </c>
      <c r="G373" s="67" t="s">
        <v>66</v>
      </c>
      <c r="H373" s="67" t="s">
        <v>183</v>
      </c>
      <c r="I373" s="68" t="s">
        <v>67</v>
      </c>
    </row>
    <row r="374" spans="1:12" s="46" customFormat="1" ht="24" x14ac:dyDescent="0.25">
      <c r="A374" s="62">
        <v>323</v>
      </c>
      <c r="B374" s="92" t="s">
        <v>689</v>
      </c>
      <c r="C374" s="82" t="s">
        <v>179</v>
      </c>
      <c r="D374" s="93">
        <f>2118.2/1.19</f>
        <v>1780</v>
      </c>
      <c r="E374" s="66" t="s">
        <v>59</v>
      </c>
      <c r="F374" s="67" t="s">
        <v>60</v>
      </c>
      <c r="G374" s="67" t="s">
        <v>66</v>
      </c>
      <c r="H374" s="67" t="s">
        <v>183</v>
      </c>
      <c r="I374" s="68" t="s">
        <v>67</v>
      </c>
    </row>
    <row r="375" spans="1:12" s="46" customFormat="1" ht="24" x14ac:dyDescent="0.25">
      <c r="A375" s="62">
        <v>324</v>
      </c>
      <c r="B375" s="92" t="s">
        <v>690</v>
      </c>
      <c r="C375" s="82" t="s">
        <v>179</v>
      </c>
      <c r="D375" s="93">
        <f>2118.2/1.19</f>
        <v>1780</v>
      </c>
      <c r="E375" s="66" t="s">
        <v>59</v>
      </c>
      <c r="F375" s="67" t="s">
        <v>60</v>
      </c>
      <c r="G375" s="67" t="s">
        <v>66</v>
      </c>
      <c r="H375" s="67" t="s">
        <v>183</v>
      </c>
      <c r="I375" s="68" t="s">
        <v>67</v>
      </c>
    </row>
    <row r="376" spans="1:12" s="46" customFormat="1" ht="24" x14ac:dyDescent="0.25">
      <c r="A376" s="119">
        <v>325</v>
      </c>
      <c r="B376" s="92" t="s">
        <v>691</v>
      </c>
      <c r="C376" s="82" t="s">
        <v>179</v>
      </c>
      <c r="D376" s="93">
        <f>10710/1.19</f>
        <v>9000</v>
      </c>
      <c r="E376" s="66" t="s">
        <v>59</v>
      </c>
      <c r="F376" s="67" t="s">
        <v>60</v>
      </c>
      <c r="G376" s="67" t="s">
        <v>66</v>
      </c>
      <c r="H376" s="67" t="s">
        <v>183</v>
      </c>
      <c r="I376" s="68" t="s">
        <v>67</v>
      </c>
    </row>
    <row r="377" spans="1:12" s="46" customFormat="1" ht="24" x14ac:dyDescent="0.25">
      <c r="A377" s="62">
        <v>326</v>
      </c>
      <c r="B377" s="92" t="s">
        <v>692</v>
      </c>
      <c r="C377" s="82" t="s">
        <v>179</v>
      </c>
      <c r="D377" s="93">
        <f>1071/1.19</f>
        <v>900</v>
      </c>
      <c r="E377" s="66" t="s">
        <v>59</v>
      </c>
      <c r="F377" s="67" t="s">
        <v>60</v>
      </c>
      <c r="G377" s="67" t="s">
        <v>66</v>
      </c>
      <c r="H377" s="67" t="s">
        <v>183</v>
      </c>
      <c r="I377" s="68" t="s">
        <v>67</v>
      </c>
    </row>
    <row r="378" spans="1:12" ht="24" x14ac:dyDescent="0.25">
      <c r="A378" s="62">
        <v>327</v>
      </c>
      <c r="B378" s="72" t="s">
        <v>182</v>
      </c>
      <c r="C378" s="82" t="s">
        <v>179</v>
      </c>
      <c r="D378" s="73">
        <f>2000+1111.6218+8465.92+27005.88</f>
        <v>38583.421799999996</v>
      </c>
      <c r="E378" s="66" t="s">
        <v>59</v>
      </c>
      <c r="F378" s="67" t="s">
        <v>60</v>
      </c>
      <c r="G378" s="67" t="s">
        <v>66</v>
      </c>
      <c r="H378" s="67" t="s">
        <v>183</v>
      </c>
      <c r="I378" s="68" t="s">
        <v>67</v>
      </c>
    </row>
    <row r="379" spans="1:12" s="31" customFormat="1" ht="18.75" x14ac:dyDescent="0.3">
      <c r="A379" s="169" t="s">
        <v>260</v>
      </c>
      <c r="B379" s="170"/>
      <c r="C379" s="171"/>
      <c r="D379" s="69">
        <f>SUM(D352:D378)*1.19</f>
        <v>175757.99224200001</v>
      </c>
      <c r="E379" s="66"/>
      <c r="F379" s="67"/>
      <c r="G379" s="67"/>
      <c r="H379" s="67"/>
      <c r="I379" s="68"/>
      <c r="K379" s="34"/>
      <c r="L379" s="34"/>
    </row>
    <row r="380" spans="1:12" ht="24" x14ac:dyDescent="0.25">
      <c r="A380" s="62">
        <v>328</v>
      </c>
      <c r="B380" s="72" t="s">
        <v>184</v>
      </c>
      <c r="C380" s="72" t="s">
        <v>702</v>
      </c>
      <c r="D380" s="73">
        <f>24908+23699.7</f>
        <v>48607.7</v>
      </c>
      <c r="E380" s="66" t="s">
        <v>59</v>
      </c>
      <c r="F380" s="67" t="s">
        <v>60</v>
      </c>
      <c r="G380" s="67" t="s">
        <v>66</v>
      </c>
      <c r="H380" s="67" t="s">
        <v>183</v>
      </c>
      <c r="I380" s="68" t="s">
        <v>67</v>
      </c>
    </row>
    <row r="381" spans="1:12" ht="24" x14ac:dyDescent="0.25">
      <c r="A381" s="62">
        <v>329</v>
      </c>
      <c r="B381" s="72" t="s">
        <v>345</v>
      </c>
      <c r="C381" s="72" t="s">
        <v>346</v>
      </c>
      <c r="D381" s="73">
        <v>5220</v>
      </c>
      <c r="E381" s="66" t="s">
        <v>59</v>
      </c>
      <c r="F381" s="67" t="s">
        <v>60</v>
      </c>
      <c r="G381" s="67" t="s">
        <v>66</v>
      </c>
      <c r="H381" s="67" t="s">
        <v>183</v>
      </c>
      <c r="I381" s="68" t="s">
        <v>67</v>
      </c>
    </row>
    <row r="382" spans="1:12" ht="24" x14ac:dyDescent="0.25">
      <c r="A382" s="62">
        <v>330</v>
      </c>
      <c r="B382" s="72" t="s">
        <v>347</v>
      </c>
      <c r="C382" s="72" t="s">
        <v>348</v>
      </c>
      <c r="D382" s="73">
        <v>16308</v>
      </c>
      <c r="E382" s="66" t="s">
        <v>59</v>
      </c>
      <c r="F382" s="67" t="s">
        <v>60</v>
      </c>
      <c r="G382" s="67" t="s">
        <v>66</v>
      </c>
      <c r="H382" s="67" t="s">
        <v>183</v>
      </c>
      <c r="I382" s="68" t="s">
        <v>67</v>
      </c>
    </row>
    <row r="383" spans="1:12" s="31" customFormat="1" ht="18.75" x14ac:dyDescent="0.3">
      <c r="A383" s="169" t="s">
        <v>261</v>
      </c>
      <c r="B383" s="170"/>
      <c r="C383" s="171"/>
      <c r="D383" s="69">
        <f>SUM(D380:D382)*1.19</f>
        <v>83461.482999999993</v>
      </c>
      <c r="E383" s="66"/>
      <c r="F383" s="67"/>
      <c r="G383" s="67"/>
      <c r="H383" s="67"/>
      <c r="I383" s="68"/>
      <c r="K383" s="34"/>
      <c r="L383" s="34"/>
    </row>
    <row r="384" spans="1:12" ht="48" x14ac:dyDescent="0.25">
      <c r="A384" s="62">
        <v>331</v>
      </c>
      <c r="B384" s="72" t="s">
        <v>185</v>
      </c>
      <c r="C384" s="72" t="s">
        <v>186</v>
      </c>
      <c r="D384" s="73">
        <f>90000/1.19</f>
        <v>75630.252100840342</v>
      </c>
      <c r="E384" s="66" t="s">
        <v>59</v>
      </c>
      <c r="F384" s="67" t="s">
        <v>60</v>
      </c>
      <c r="G384" s="67" t="s">
        <v>66</v>
      </c>
      <c r="H384" s="67" t="s">
        <v>183</v>
      </c>
      <c r="I384" s="68" t="s">
        <v>67</v>
      </c>
    </row>
    <row r="385" spans="1:12" s="31" customFormat="1" ht="18.75" x14ac:dyDescent="0.3">
      <c r="A385" s="169" t="s">
        <v>262</v>
      </c>
      <c r="B385" s="170"/>
      <c r="C385" s="171"/>
      <c r="D385" s="69">
        <f>SUM(D384)*1.19</f>
        <v>90000</v>
      </c>
      <c r="E385" s="66"/>
      <c r="F385" s="67"/>
      <c r="G385" s="67"/>
      <c r="H385" s="67"/>
      <c r="I385" s="68"/>
      <c r="K385" s="34"/>
      <c r="L385" s="34"/>
    </row>
    <row r="386" spans="1:12" ht="60" x14ac:dyDescent="0.25">
      <c r="A386" s="62">
        <v>332</v>
      </c>
      <c r="B386" s="72" t="s">
        <v>187</v>
      </c>
      <c r="C386" s="72" t="s">
        <v>188</v>
      </c>
      <c r="D386" s="73">
        <f>105000/1.19</f>
        <v>88235.294117647063</v>
      </c>
      <c r="E386" s="66" t="s">
        <v>59</v>
      </c>
      <c r="F386" s="67" t="s">
        <v>60</v>
      </c>
      <c r="G386" s="67" t="s">
        <v>66</v>
      </c>
      <c r="H386" s="67" t="s">
        <v>183</v>
      </c>
      <c r="I386" s="68" t="s">
        <v>67</v>
      </c>
    </row>
    <row r="387" spans="1:12" s="31" customFormat="1" ht="18.75" x14ac:dyDescent="0.3">
      <c r="A387" s="169" t="s">
        <v>263</v>
      </c>
      <c r="B387" s="170"/>
      <c r="C387" s="171"/>
      <c r="D387" s="69">
        <f>SUM(D386)*1.19</f>
        <v>105000</v>
      </c>
      <c r="E387" s="66"/>
      <c r="F387" s="67"/>
      <c r="G387" s="67"/>
      <c r="H387" s="67"/>
      <c r="I387" s="68"/>
      <c r="K387" s="34"/>
      <c r="L387" s="34"/>
    </row>
    <row r="388" spans="1:12" ht="24" x14ac:dyDescent="0.25">
      <c r="A388" s="62">
        <v>333</v>
      </c>
      <c r="B388" s="72" t="s">
        <v>189</v>
      </c>
      <c r="C388" s="75" t="s">
        <v>190</v>
      </c>
      <c r="D388" s="73">
        <f>175804.3277-41176.47</f>
        <v>134627.85769999999</v>
      </c>
      <c r="E388" s="66" t="s">
        <v>59</v>
      </c>
      <c r="F388" s="67" t="s">
        <v>60</v>
      </c>
      <c r="G388" s="67" t="s">
        <v>66</v>
      </c>
      <c r="H388" s="67" t="s">
        <v>183</v>
      </c>
      <c r="I388" s="68" t="s">
        <v>67</v>
      </c>
    </row>
    <row r="389" spans="1:12" ht="24" x14ac:dyDescent="0.25">
      <c r="A389" s="62">
        <v>334</v>
      </c>
      <c r="B389" s="64" t="s">
        <v>748</v>
      </c>
      <c r="C389" s="75" t="s">
        <v>776</v>
      </c>
      <c r="D389" s="93">
        <v>2800</v>
      </c>
      <c r="E389" s="66" t="s">
        <v>59</v>
      </c>
      <c r="F389" s="67" t="s">
        <v>60</v>
      </c>
      <c r="G389" s="67" t="s">
        <v>66</v>
      </c>
      <c r="H389" s="67" t="s">
        <v>183</v>
      </c>
      <c r="I389" s="68" t="s">
        <v>67</v>
      </c>
    </row>
    <row r="390" spans="1:12" ht="24" x14ac:dyDescent="0.25">
      <c r="A390" s="62">
        <v>335</v>
      </c>
      <c r="B390" s="64" t="s">
        <v>748</v>
      </c>
      <c r="C390" s="75" t="s">
        <v>776</v>
      </c>
      <c r="D390" s="93">
        <v>7040</v>
      </c>
      <c r="E390" s="66" t="s">
        <v>59</v>
      </c>
      <c r="F390" s="67" t="s">
        <v>60</v>
      </c>
      <c r="G390" s="67" t="s">
        <v>66</v>
      </c>
      <c r="H390" s="67" t="s">
        <v>183</v>
      </c>
      <c r="I390" s="68" t="s">
        <v>67</v>
      </c>
    </row>
    <row r="391" spans="1:12" ht="24" x14ac:dyDescent="0.25">
      <c r="A391" s="62">
        <v>336</v>
      </c>
      <c r="B391" s="64" t="s">
        <v>748</v>
      </c>
      <c r="C391" s="75" t="s">
        <v>776</v>
      </c>
      <c r="D391" s="93">
        <v>3840</v>
      </c>
      <c r="E391" s="66" t="s">
        <v>59</v>
      </c>
      <c r="F391" s="67" t="s">
        <v>60</v>
      </c>
      <c r="G391" s="67" t="s">
        <v>66</v>
      </c>
      <c r="H391" s="67" t="s">
        <v>183</v>
      </c>
      <c r="I391" s="68" t="s">
        <v>67</v>
      </c>
    </row>
    <row r="392" spans="1:12" ht="24" x14ac:dyDescent="0.25">
      <c r="A392" s="62">
        <v>337</v>
      </c>
      <c r="B392" s="64" t="s">
        <v>881</v>
      </c>
      <c r="C392" s="75" t="s">
        <v>776</v>
      </c>
      <c r="D392" s="93">
        <f>12947.2/1.19</f>
        <v>10880.000000000002</v>
      </c>
      <c r="E392" s="66" t="s">
        <v>59</v>
      </c>
      <c r="F392" s="67" t="s">
        <v>60</v>
      </c>
      <c r="G392" s="67" t="s">
        <v>66</v>
      </c>
      <c r="H392" s="67" t="s">
        <v>72</v>
      </c>
      <c r="I392" s="68" t="s">
        <v>67</v>
      </c>
    </row>
    <row r="393" spans="1:12" ht="24" x14ac:dyDescent="0.25">
      <c r="A393" s="62">
        <v>338</v>
      </c>
      <c r="B393" s="64" t="s">
        <v>801</v>
      </c>
      <c r="C393" s="75" t="s">
        <v>352</v>
      </c>
      <c r="D393" s="93">
        <v>65.97</v>
      </c>
      <c r="E393" s="66" t="s">
        <v>59</v>
      </c>
      <c r="F393" s="67" t="s">
        <v>60</v>
      </c>
      <c r="G393" s="67" t="s">
        <v>66</v>
      </c>
      <c r="H393" s="67" t="s">
        <v>183</v>
      </c>
      <c r="I393" s="68" t="s">
        <v>67</v>
      </c>
    </row>
    <row r="394" spans="1:12" ht="24" x14ac:dyDescent="0.25">
      <c r="A394" s="62">
        <v>339</v>
      </c>
      <c r="B394" s="64" t="s">
        <v>802</v>
      </c>
      <c r="C394" s="75" t="s">
        <v>788</v>
      </c>
      <c r="D394" s="93">
        <v>100</v>
      </c>
      <c r="E394" s="66" t="s">
        <v>59</v>
      </c>
      <c r="F394" s="67" t="s">
        <v>60</v>
      </c>
      <c r="G394" s="67" t="s">
        <v>66</v>
      </c>
      <c r="H394" s="67" t="s">
        <v>183</v>
      </c>
      <c r="I394" s="68" t="s">
        <v>67</v>
      </c>
    </row>
    <row r="395" spans="1:12" ht="24" x14ac:dyDescent="0.25">
      <c r="A395" s="62">
        <v>340</v>
      </c>
      <c r="B395" s="64" t="s">
        <v>803</v>
      </c>
      <c r="C395" s="64" t="s">
        <v>366</v>
      </c>
      <c r="D395" s="93">
        <v>619.79999999999995</v>
      </c>
      <c r="E395" s="66" t="s">
        <v>59</v>
      </c>
      <c r="F395" s="67" t="s">
        <v>60</v>
      </c>
      <c r="G395" s="67" t="s">
        <v>66</v>
      </c>
      <c r="H395" s="67" t="s">
        <v>183</v>
      </c>
      <c r="I395" s="68" t="s">
        <v>67</v>
      </c>
    </row>
    <row r="396" spans="1:12" ht="24" x14ac:dyDescent="0.25">
      <c r="A396" s="62">
        <v>341</v>
      </c>
      <c r="B396" s="64" t="s">
        <v>804</v>
      </c>
      <c r="C396" s="64" t="s">
        <v>371</v>
      </c>
      <c r="D396" s="93">
        <v>168.06</v>
      </c>
      <c r="E396" s="66" t="s">
        <v>59</v>
      </c>
      <c r="F396" s="67" t="s">
        <v>60</v>
      </c>
      <c r="G396" s="67" t="s">
        <v>66</v>
      </c>
      <c r="H396" s="67" t="s">
        <v>183</v>
      </c>
      <c r="I396" s="68" t="s">
        <v>67</v>
      </c>
    </row>
    <row r="397" spans="1:12" ht="24" x14ac:dyDescent="0.25">
      <c r="A397" s="62">
        <v>342</v>
      </c>
      <c r="B397" s="64" t="s">
        <v>805</v>
      </c>
      <c r="C397" s="75" t="s">
        <v>778</v>
      </c>
      <c r="D397" s="93">
        <f>4200+2963.36</f>
        <v>7163.3600000000006</v>
      </c>
      <c r="E397" s="66" t="s">
        <v>59</v>
      </c>
      <c r="F397" s="67" t="s">
        <v>60</v>
      </c>
      <c r="G397" s="67" t="s">
        <v>66</v>
      </c>
      <c r="H397" s="67" t="s">
        <v>183</v>
      </c>
      <c r="I397" s="68" t="s">
        <v>67</v>
      </c>
    </row>
    <row r="398" spans="1:12" ht="24" x14ac:dyDescent="0.25">
      <c r="A398" s="62">
        <v>343</v>
      </c>
      <c r="B398" s="64" t="s">
        <v>708</v>
      </c>
      <c r="C398" s="75" t="s">
        <v>778</v>
      </c>
      <c r="D398" s="93">
        <v>5500</v>
      </c>
      <c r="E398" s="66" t="s">
        <v>59</v>
      </c>
      <c r="F398" s="67" t="s">
        <v>60</v>
      </c>
      <c r="G398" s="67" t="s">
        <v>66</v>
      </c>
      <c r="H398" s="67" t="s">
        <v>183</v>
      </c>
      <c r="I398" s="68" t="s">
        <v>67</v>
      </c>
    </row>
    <row r="399" spans="1:12" ht="24" x14ac:dyDescent="0.25">
      <c r="A399" s="62">
        <v>344</v>
      </c>
      <c r="B399" s="64" t="s">
        <v>883</v>
      </c>
      <c r="C399" s="75" t="s">
        <v>190</v>
      </c>
      <c r="D399" s="93">
        <v>2963.36</v>
      </c>
      <c r="E399" s="66" t="s">
        <v>59</v>
      </c>
      <c r="F399" s="67" t="s">
        <v>60</v>
      </c>
      <c r="G399" s="67" t="s">
        <v>66</v>
      </c>
      <c r="H399" s="67" t="s">
        <v>183</v>
      </c>
      <c r="I399" s="68" t="s">
        <v>67</v>
      </c>
    </row>
    <row r="400" spans="1:12" ht="24" x14ac:dyDescent="0.25">
      <c r="A400" s="62">
        <v>345</v>
      </c>
      <c r="B400" s="64" t="s">
        <v>806</v>
      </c>
      <c r="C400" s="64" t="s">
        <v>363</v>
      </c>
      <c r="D400" s="93">
        <v>1675</v>
      </c>
      <c r="E400" s="66" t="s">
        <v>59</v>
      </c>
      <c r="F400" s="67" t="s">
        <v>60</v>
      </c>
      <c r="G400" s="67" t="s">
        <v>66</v>
      </c>
      <c r="H400" s="67" t="s">
        <v>183</v>
      </c>
      <c r="I400" s="68" t="s">
        <v>67</v>
      </c>
    </row>
    <row r="401" spans="1:9" ht="24" x14ac:dyDescent="0.25">
      <c r="A401" s="62">
        <v>346</v>
      </c>
      <c r="B401" s="64" t="s">
        <v>806</v>
      </c>
      <c r="C401" s="64" t="s">
        <v>363</v>
      </c>
      <c r="D401" s="93">
        <v>9855</v>
      </c>
      <c r="E401" s="66" t="s">
        <v>59</v>
      </c>
      <c r="F401" s="67" t="s">
        <v>60</v>
      </c>
      <c r="G401" s="67" t="s">
        <v>66</v>
      </c>
      <c r="H401" s="67" t="s">
        <v>183</v>
      </c>
      <c r="I401" s="68" t="s">
        <v>67</v>
      </c>
    </row>
    <row r="402" spans="1:9" ht="24" x14ac:dyDescent="0.25">
      <c r="A402" s="62">
        <v>347</v>
      </c>
      <c r="B402" s="64" t="s">
        <v>806</v>
      </c>
      <c r="C402" s="64" t="s">
        <v>363</v>
      </c>
      <c r="D402" s="93">
        <v>1374</v>
      </c>
      <c r="E402" s="66" t="s">
        <v>59</v>
      </c>
      <c r="F402" s="67" t="s">
        <v>60</v>
      </c>
      <c r="G402" s="67" t="s">
        <v>66</v>
      </c>
      <c r="H402" s="67" t="s">
        <v>183</v>
      </c>
      <c r="I402" s="68" t="s">
        <v>67</v>
      </c>
    </row>
    <row r="403" spans="1:9" ht="24" x14ac:dyDescent="0.25">
      <c r="A403" s="62">
        <v>348</v>
      </c>
      <c r="B403" s="64" t="s">
        <v>807</v>
      </c>
      <c r="C403" s="75" t="s">
        <v>790</v>
      </c>
      <c r="D403" s="93">
        <v>2420.1999999999998</v>
      </c>
      <c r="E403" s="66" t="s">
        <v>59</v>
      </c>
      <c r="F403" s="67" t="s">
        <v>60</v>
      </c>
      <c r="G403" s="67" t="s">
        <v>66</v>
      </c>
      <c r="H403" s="67" t="s">
        <v>183</v>
      </c>
      <c r="I403" s="68" t="s">
        <v>67</v>
      </c>
    </row>
    <row r="404" spans="1:9" ht="24" x14ac:dyDescent="0.25">
      <c r="A404" s="62">
        <v>349</v>
      </c>
      <c r="B404" s="64" t="s">
        <v>808</v>
      </c>
      <c r="C404" s="75" t="s">
        <v>785</v>
      </c>
      <c r="D404" s="93">
        <v>114.95</v>
      </c>
      <c r="E404" s="66" t="s">
        <v>59</v>
      </c>
      <c r="F404" s="67" t="s">
        <v>60</v>
      </c>
      <c r="G404" s="67" t="s">
        <v>66</v>
      </c>
      <c r="H404" s="67" t="s">
        <v>183</v>
      </c>
      <c r="I404" s="68" t="s">
        <v>67</v>
      </c>
    </row>
    <row r="405" spans="1:9" ht="24" x14ac:dyDescent="0.25">
      <c r="A405" s="62">
        <v>350</v>
      </c>
      <c r="B405" s="64" t="s">
        <v>808</v>
      </c>
      <c r="C405" s="75" t="s">
        <v>785</v>
      </c>
      <c r="D405" s="93">
        <v>519.6</v>
      </c>
      <c r="E405" s="66" t="s">
        <v>59</v>
      </c>
      <c r="F405" s="67" t="s">
        <v>60</v>
      </c>
      <c r="G405" s="67" t="s">
        <v>66</v>
      </c>
      <c r="H405" s="67" t="s">
        <v>183</v>
      </c>
      <c r="I405" s="68" t="s">
        <v>67</v>
      </c>
    </row>
    <row r="406" spans="1:9" ht="24" x14ac:dyDescent="0.25">
      <c r="A406" s="62">
        <v>351</v>
      </c>
      <c r="B406" s="64" t="s">
        <v>750</v>
      </c>
      <c r="C406" s="64" t="s">
        <v>362</v>
      </c>
      <c r="D406" s="93">
        <v>6300</v>
      </c>
      <c r="E406" s="66" t="s">
        <v>59</v>
      </c>
      <c r="F406" s="67" t="s">
        <v>60</v>
      </c>
      <c r="G406" s="67" t="s">
        <v>66</v>
      </c>
      <c r="H406" s="67" t="s">
        <v>183</v>
      </c>
      <c r="I406" s="68" t="s">
        <v>67</v>
      </c>
    </row>
    <row r="407" spans="1:9" ht="24" x14ac:dyDescent="0.25">
      <c r="A407" s="62">
        <v>352</v>
      </c>
      <c r="B407" s="64" t="s">
        <v>809</v>
      </c>
      <c r="C407" s="64" t="s">
        <v>364</v>
      </c>
      <c r="D407" s="93">
        <v>1520</v>
      </c>
      <c r="E407" s="66" t="s">
        <v>59</v>
      </c>
      <c r="F407" s="67" t="s">
        <v>60</v>
      </c>
      <c r="G407" s="67" t="s">
        <v>66</v>
      </c>
      <c r="H407" s="67" t="s">
        <v>183</v>
      </c>
      <c r="I407" s="68" t="s">
        <v>67</v>
      </c>
    </row>
    <row r="408" spans="1:9" ht="24" x14ac:dyDescent="0.25">
      <c r="A408" s="62">
        <v>353</v>
      </c>
      <c r="B408" s="64" t="s">
        <v>810</v>
      </c>
      <c r="C408" s="64" t="s">
        <v>364</v>
      </c>
      <c r="D408" s="93">
        <v>3300</v>
      </c>
      <c r="E408" s="66" t="s">
        <v>59</v>
      </c>
      <c r="F408" s="67" t="s">
        <v>60</v>
      </c>
      <c r="G408" s="67" t="s">
        <v>66</v>
      </c>
      <c r="H408" s="67" t="s">
        <v>183</v>
      </c>
      <c r="I408" s="68" t="s">
        <v>67</v>
      </c>
    </row>
    <row r="409" spans="1:9" ht="24" x14ac:dyDescent="0.25">
      <c r="A409" s="62">
        <v>354</v>
      </c>
      <c r="B409" s="64" t="s">
        <v>753</v>
      </c>
      <c r="C409" s="64" t="s">
        <v>364</v>
      </c>
      <c r="D409" s="93">
        <v>3120</v>
      </c>
      <c r="E409" s="66" t="s">
        <v>59</v>
      </c>
      <c r="F409" s="67" t="s">
        <v>60</v>
      </c>
      <c r="G409" s="67" t="s">
        <v>66</v>
      </c>
      <c r="H409" s="67" t="s">
        <v>183</v>
      </c>
      <c r="I409" s="68" t="s">
        <v>67</v>
      </c>
    </row>
    <row r="410" spans="1:9" ht="24" x14ac:dyDescent="0.25">
      <c r="A410" s="62">
        <v>355</v>
      </c>
      <c r="B410" s="64" t="s">
        <v>811</v>
      </c>
      <c r="C410" s="64" t="s">
        <v>363</v>
      </c>
      <c r="D410" s="93">
        <v>1092</v>
      </c>
      <c r="E410" s="66" t="s">
        <v>59</v>
      </c>
      <c r="F410" s="67" t="s">
        <v>60</v>
      </c>
      <c r="G410" s="67" t="s">
        <v>66</v>
      </c>
      <c r="H410" s="67" t="s">
        <v>183</v>
      </c>
      <c r="I410" s="68" t="s">
        <v>67</v>
      </c>
    </row>
    <row r="411" spans="1:9" ht="24" x14ac:dyDescent="0.25">
      <c r="A411" s="62">
        <v>356</v>
      </c>
      <c r="B411" s="64" t="s">
        <v>764</v>
      </c>
      <c r="C411" s="64" t="s">
        <v>363</v>
      </c>
      <c r="D411" s="93">
        <v>180</v>
      </c>
      <c r="E411" s="66" t="s">
        <v>59</v>
      </c>
      <c r="F411" s="67" t="s">
        <v>60</v>
      </c>
      <c r="G411" s="67" t="s">
        <v>66</v>
      </c>
      <c r="H411" s="67" t="s">
        <v>183</v>
      </c>
      <c r="I411" s="68" t="s">
        <v>67</v>
      </c>
    </row>
    <row r="412" spans="1:9" ht="24" x14ac:dyDescent="0.25">
      <c r="A412" s="62">
        <v>357</v>
      </c>
      <c r="B412" s="64" t="s">
        <v>812</v>
      </c>
      <c r="C412" s="64" t="s">
        <v>363</v>
      </c>
      <c r="D412" s="93">
        <v>426</v>
      </c>
      <c r="E412" s="66" t="s">
        <v>59</v>
      </c>
      <c r="F412" s="67" t="s">
        <v>60</v>
      </c>
      <c r="G412" s="67" t="s">
        <v>66</v>
      </c>
      <c r="H412" s="67" t="s">
        <v>183</v>
      </c>
      <c r="I412" s="68" t="s">
        <v>67</v>
      </c>
    </row>
    <row r="413" spans="1:9" ht="24" x14ac:dyDescent="0.25">
      <c r="A413" s="62">
        <v>358</v>
      </c>
      <c r="B413" s="64" t="s">
        <v>813</v>
      </c>
      <c r="C413" s="64" t="s">
        <v>363</v>
      </c>
      <c r="D413" s="93">
        <v>480</v>
      </c>
      <c r="E413" s="66" t="s">
        <v>59</v>
      </c>
      <c r="F413" s="67" t="s">
        <v>60</v>
      </c>
      <c r="G413" s="67" t="s">
        <v>66</v>
      </c>
      <c r="H413" s="67" t="s">
        <v>183</v>
      </c>
      <c r="I413" s="68" t="s">
        <v>67</v>
      </c>
    </row>
    <row r="414" spans="1:9" ht="24" x14ac:dyDescent="0.25">
      <c r="A414" s="62">
        <v>359</v>
      </c>
      <c r="B414" s="64" t="s">
        <v>814</v>
      </c>
      <c r="C414" s="64" t="s">
        <v>363</v>
      </c>
      <c r="D414" s="93">
        <v>480</v>
      </c>
      <c r="E414" s="66" t="s">
        <v>59</v>
      </c>
      <c r="F414" s="67" t="s">
        <v>60</v>
      </c>
      <c r="G414" s="67" t="s">
        <v>66</v>
      </c>
      <c r="H414" s="67" t="s">
        <v>183</v>
      </c>
      <c r="I414" s="68" t="s">
        <v>67</v>
      </c>
    </row>
    <row r="415" spans="1:9" ht="24" x14ac:dyDescent="0.25">
      <c r="A415" s="62">
        <v>360</v>
      </c>
      <c r="B415" s="64" t="s">
        <v>815</v>
      </c>
      <c r="C415" s="64" t="s">
        <v>363</v>
      </c>
      <c r="D415" s="93">
        <v>176</v>
      </c>
      <c r="E415" s="66" t="s">
        <v>59</v>
      </c>
      <c r="F415" s="67" t="s">
        <v>60</v>
      </c>
      <c r="G415" s="67" t="s">
        <v>66</v>
      </c>
      <c r="H415" s="67" t="s">
        <v>183</v>
      </c>
      <c r="I415" s="68" t="s">
        <v>67</v>
      </c>
    </row>
    <row r="416" spans="1:9" ht="24" x14ac:dyDescent="0.25">
      <c r="A416" s="62">
        <v>361</v>
      </c>
      <c r="B416" s="64" t="s">
        <v>816</v>
      </c>
      <c r="C416" s="64" t="s">
        <v>363</v>
      </c>
      <c r="D416" s="93">
        <v>480</v>
      </c>
      <c r="E416" s="66" t="s">
        <v>59</v>
      </c>
      <c r="F416" s="67" t="s">
        <v>60</v>
      </c>
      <c r="G416" s="67" t="s">
        <v>66</v>
      </c>
      <c r="H416" s="67" t="s">
        <v>183</v>
      </c>
      <c r="I416" s="68" t="s">
        <v>67</v>
      </c>
    </row>
    <row r="417" spans="1:9" ht="24" x14ac:dyDescent="0.25">
      <c r="A417" s="62">
        <v>362</v>
      </c>
      <c r="B417" s="64" t="s">
        <v>817</v>
      </c>
      <c r="C417" s="64" t="s">
        <v>363</v>
      </c>
      <c r="D417" s="93">
        <v>568</v>
      </c>
      <c r="E417" s="66" t="s">
        <v>59</v>
      </c>
      <c r="F417" s="67" t="s">
        <v>60</v>
      </c>
      <c r="G417" s="67" t="s">
        <v>66</v>
      </c>
      <c r="H417" s="67" t="s">
        <v>183</v>
      </c>
      <c r="I417" s="68" t="s">
        <v>67</v>
      </c>
    </row>
    <row r="418" spans="1:9" ht="24" x14ac:dyDescent="0.25">
      <c r="A418" s="62">
        <v>363</v>
      </c>
      <c r="B418" s="64" t="s">
        <v>818</v>
      </c>
      <c r="C418" s="64" t="s">
        <v>363</v>
      </c>
      <c r="D418" s="93">
        <v>370</v>
      </c>
      <c r="E418" s="66" t="s">
        <v>59</v>
      </c>
      <c r="F418" s="67" t="s">
        <v>60</v>
      </c>
      <c r="G418" s="67" t="s">
        <v>66</v>
      </c>
      <c r="H418" s="67" t="s">
        <v>183</v>
      </c>
      <c r="I418" s="68" t="s">
        <v>67</v>
      </c>
    </row>
    <row r="419" spans="1:9" ht="24" x14ac:dyDescent="0.25">
      <c r="A419" s="62">
        <v>364</v>
      </c>
      <c r="B419" s="64" t="s">
        <v>819</v>
      </c>
      <c r="C419" s="75" t="s">
        <v>372</v>
      </c>
      <c r="D419" s="93">
        <v>5250</v>
      </c>
      <c r="E419" s="66" t="s">
        <v>59</v>
      </c>
      <c r="F419" s="67" t="s">
        <v>60</v>
      </c>
      <c r="G419" s="67" t="s">
        <v>66</v>
      </c>
      <c r="H419" s="67" t="s">
        <v>183</v>
      </c>
      <c r="I419" s="68" t="s">
        <v>67</v>
      </c>
    </row>
    <row r="420" spans="1:9" ht="24" x14ac:dyDescent="0.25">
      <c r="A420" s="62">
        <v>365</v>
      </c>
      <c r="B420" s="64" t="s">
        <v>820</v>
      </c>
      <c r="C420" s="75" t="s">
        <v>372</v>
      </c>
      <c r="D420" s="93">
        <v>7800</v>
      </c>
      <c r="E420" s="66" t="s">
        <v>59</v>
      </c>
      <c r="F420" s="67" t="s">
        <v>60</v>
      </c>
      <c r="G420" s="67" t="s">
        <v>66</v>
      </c>
      <c r="H420" s="67" t="s">
        <v>183</v>
      </c>
      <c r="I420" s="68" t="s">
        <v>67</v>
      </c>
    </row>
    <row r="421" spans="1:9" ht="24" x14ac:dyDescent="0.25">
      <c r="A421" s="62">
        <v>366</v>
      </c>
      <c r="B421" s="64" t="s">
        <v>821</v>
      </c>
      <c r="C421" s="75" t="s">
        <v>372</v>
      </c>
      <c r="D421" s="93">
        <v>3200</v>
      </c>
      <c r="E421" s="66" t="s">
        <v>59</v>
      </c>
      <c r="F421" s="67" t="s">
        <v>60</v>
      </c>
      <c r="G421" s="67" t="s">
        <v>66</v>
      </c>
      <c r="H421" s="67" t="s">
        <v>183</v>
      </c>
      <c r="I421" s="68" t="s">
        <v>67</v>
      </c>
    </row>
    <row r="422" spans="1:9" ht="24" x14ac:dyDescent="0.25">
      <c r="A422" s="62">
        <v>367</v>
      </c>
      <c r="B422" s="64" t="s">
        <v>822</v>
      </c>
      <c r="C422" s="75" t="s">
        <v>372</v>
      </c>
      <c r="D422" s="93">
        <v>1550</v>
      </c>
      <c r="E422" s="66" t="s">
        <v>59</v>
      </c>
      <c r="F422" s="67" t="s">
        <v>60</v>
      </c>
      <c r="G422" s="67" t="s">
        <v>66</v>
      </c>
      <c r="H422" s="67" t="s">
        <v>183</v>
      </c>
      <c r="I422" s="68" t="s">
        <v>67</v>
      </c>
    </row>
    <row r="423" spans="1:9" ht="24" x14ac:dyDescent="0.25">
      <c r="A423" s="62">
        <v>368</v>
      </c>
      <c r="B423" s="64" t="s">
        <v>823</v>
      </c>
      <c r="C423" s="75" t="s">
        <v>372</v>
      </c>
      <c r="D423" s="93">
        <v>1700</v>
      </c>
      <c r="E423" s="66" t="s">
        <v>59</v>
      </c>
      <c r="F423" s="67" t="s">
        <v>60</v>
      </c>
      <c r="G423" s="67" t="s">
        <v>66</v>
      </c>
      <c r="H423" s="67" t="s">
        <v>183</v>
      </c>
      <c r="I423" s="68" t="s">
        <v>67</v>
      </c>
    </row>
    <row r="424" spans="1:9" ht="24" x14ac:dyDescent="0.25">
      <c r="A424" s="62">
        <v>369</v>
      </c>
      <c r="B424" s="64" t="s">
        <v>824</v>
      </c>
      <c r="C424" s="75" t="s">
        <v>372</v>
      </c>
      <c r="D424" s="93">
        <v>16500</v>
      </c>
      <c r="E424" s="66" t="s">
        <v>59</v>
      </c>
      <c r="F424" s="67" t="s">
        <v>60</v>
      </c>
      <c r="G424" s="67" t="s">
        <v>66</v>
      </c>
      <c r="H424" s="67" t="s">
        <v>183</v>
      </c>
      <c r="I424" s="68" t="s">
        <v>67</v>
      </c>
    </row>
    <row r="425" spans="1:9" ht="24" x14ac:dyDescent="0.25">
      <c r="A425" s="62">
        <v>370</v>
      </c>
      <c r="B425" s="64" t="s">
        <v>825</v>
      </c>
      <c r="C425" s="75" t="s">
        <v>372</v>
      </c>
      <c r="D425" s="93">
        <v>1850</v>
      </c>
      <c r="E425" s="66" t="s">
        <v>59</v>
      </c>
      <c r="F425" s="67" t="s">
        <v>60</v>
      </c>
      <c r="G425" s="67" t="s">
        <v>66</v>
      </c>
      <c r="H425" s="67" t="s">
        <v>183</v>
      </c>
      <c r="I425" s="68" t="s">
        <v>67</v>
      </c>
    </row>
    <row r="426" spans="1:9" ht="24" x14ac:dyDescent="0.25">
      <c r="A426" s="62">
        <v>371</v>
      </c>
      <c r="B426" s="64" t="s">
        <v>826</v>
      </c>
      <c r="C426" s="75" t="s">
        <v>372</v>
      </c>
      <c r="D426" s="93">
        <v>1600</v>
      </c>
      <c r="E426" s="66" t="s">
        <v>59</v>
      </c>
      <c r="F426" s="67" t="s">
        <v>60</v>
      </c>
      <c r="G426" s="67" t="s">
        <v>66</v>
      </c>
      <c r="H426" s="67" t="s">
        <v>183</v>
      </c>
      <c r="I426" s="68" t="s">
        <v>67</v>
      </c>
    </row>
    <row r="427" spans="1:9" ht="24" x14ac:dyDescent="0.25">
      <c r="A427" s="62">
        <v>372</v>
      </c>
      <c r="B427" s="64" t="s">
        <v>827</v>
      </c>
      <c r="C427" s="75" t="s">
        <v>372</v>
      </c>
      <c r="D427" s="93">
        <v>2700</v>
      </c>
      <c r="E427" s="66" t="s">
        <v>59</v>
      </c>
      <c r="F427" s="67" t="s">
        <v>60</v>
      </c>
      <c r="G427" s="67" t="s">
        <v>66</v>
      </c>
      <c r="H427" s="67" t="s">
        <v>183</v>
      </c>
      <c r="I427" s="68" t="s">
        <v>67</v>
      </c>
    </row>
    <row r="428" spans="1:9" ht="24" x14ac:dyDescent="0.25">
      <c r="A428" s="62">
        <v>373</v>
      </c>
      <c r="B428" s="64" t="s">
        <v>828</v>
      </c>
      <c r="C428" s="75" t="s">
        <v>372</v>
      </c>
      <c r="D428" s="93">
        <v>3400</v>
      </c>
      <c r="E428" s="66" t="s">
        <v>59</v>
      </c>
      <c r="F428" s="67" t="s">
        <v>60</v>
      </c>
      <c r="G428" s="67" t="s">
        <v>66</v>
      </c>
      <c r="H428" s="67" t="s">
        <v>183</v>
      </c>
      <c r="I428" s="68" t="s">
        <v>67</v>
      </c>
    </row>
    <row r="429" spans="1:9" ht="24" x14ac:dyDescent="0.25">
      <c r="A429" s="62">
        <v>374</v>
      </c>
      <c r="B429" s="64" t="s">
        <v>829</v>
      </c>
      <c r="C429" s="75" t="s">
        <v>372</v>
      </c>
      <c r="D429" s="93">
        <v>2100</v>
      </c>
      <c r="E429" s="66" t="s">
        <v>59</v>
      </c>
      <c r="F429" s="67" t="s">
        <v>60</v>
      </c>
      <c r="G429" s="67" t="s">
        <v>66</v>
      </c>
      <c r="H429" s="67" t="s">
        <v>183</v>
      </c>
      <c r="I429" s="68" t="s">
        <v>67</v>
      </c>
    </row>
    <row r="430" spans="1:9" ht="24" x14ac:dyDescent="0.25">
      <c r="A430" s="62">
        <v>375</v>
      </c>
      <c r="B430" s="64" t="s">
        <v>830</v>
      </c>
      <c r="C430" s="75" t="s">
        <v>372</v>
      </c>
      <c r="D430" s="93">
        <v>950</v>
      </c>
      <c r="E430" s="66" t="s">
        <v>59</v>
      </c>
      <c r="F430" s="67" t="s">
        <v>60</v>
      </c>
      <c r="G430" s="67" t="s">
        <v>66</v>
      </c>
      <c r="H430" s="67" t="s">
        <v>183</v>
      </c>
      <c r="I430" s="68" t="s">
        <v>67</v>
      </c>
    </row>
    <row r="431" spans="1:9" ht="24" x14ac:dyDescent="0.25">
      <c r="A431" s="62">
        <v>376</v>
      </c>
      <c r="B431" s="64" t="s">
        <v>831</v>
      </c>
      <c r="C431" s="75" t="s">
        <v>372</v>
      </c>
      <c r="D431" s="93">
        <v>1900</v>
      </c>
      <c r="E431" s="66" t="s">
        <v>59</v>
      </c>
      <c r="F431" s="67" t="s">
        <v>60</v>
      </c>
      <c r="G431" s="67" t="s">
        <v>66</v>
      </c>
      <c r="H431" s="67" t="s">
        <v>183</v>
      </c>
      <c r="I431" s="68" t="s">
        <v>67</v>
      </c>
    </row>
    <row r="432" spans="1:9" ht="24" x14ac:dyDescent="0.25">
      <c r="A432" s="62">
        <v>377</v>
      </c>
      <c r="B432" s="64" t="s">
        <v>832</v>
      </c>
      <c r="C432" s="75" t="s">
        <v>372</v>
      </c>
      <c r="D432" s="93">
        <v>5100</v>
      </c>
      <c r="E432" s="66" t="s">
        <v>59</v>
      </c>
      <c r="F432" s="67" t="s">
        <v>60</v>
      </c>
      <c r="G432" s="67" t="s">
        <v>66</v>
      </c>
      <c r="H432" s="67" t="s">
        <v>183</v>
      </c>
      <c r="I432" s="68" t="s">
        <v>67</v>
      </c>
    </row>
    <row r="433" spans="1:9" ht="24" x14ac:dyDescent="0.25">
      <c r="A433" s="62">
        <v>378</v>
      </c>
      <c r="B433" s="64" t="s">
        <v>833</v>
      </c>
      <c r="C433" s="75" t="s">
        <v>372</v>
      </c>
      <c r="D433" s="93">
        <v>1900</v>
      </c>
      <c r="E433" s="66" t="s">
        <v>59</v>
      </c>
      <c r="F433" s="67" t="s">
        <v>60</v>
      </c>
      <c r="G433" s="67" t="s">
        <v>66</v>
      </c>
      <c r="H433" s="67" t="s">
        <v>183</v>
      </c>
      <c r="I433" s="68" t="s">
        <v>67</v>
      </c>
    </row>
    <row r="434" spans="1:9" ht="24" x14ac:dyDescent="0.25">
      <c r="A434" s="62">
        <v>379</v>
      </c>
      <c r="B434" s="64" t="s">
        <v>768</v>
      </c>
      <c r="C434" s="64" t="s">
        <v>366</v>
      </c>
      <c r="D434" s="93">
        <v>619.79999999999995</v>
      </c>
      <c r="E434" s="66" t="s">
        <v>59</v>
      </c>
      <c r="F434" s="67" t="s">
        <v>60</v>
      </c>
      <c r="G434" s="67" t="s">
        <v>66</v>
      </c>
      <c r="H434" s="67" t="s">
        <v>183</v>
      </c>
      <c r="I434" s="68" t="s">
        <v>67</v>
      </c>
    </row>
    <row r="435" spans="1:9" ht="24" x14ac:dyDescent="0.25">
      <c r="A435" s="62">
        <v>380</v>
      </c>
      <c r="B435" s="64" t="s">
        <v>834</v>
      </c>
      <c r="C435" s="75" t="s">
        <v>353</v>
      </c>
      <c r="D435" s="93">
        <v>799.8</v>
      </c>
      <c r="E435" s="66" t="s">
        <v>59</v>
      </c>
      <c r="F435" s="67" t="s">
        <v>60</v>
      </c>
      <c r="G435" s="67" t="s">
        <v>66</v>
      </c>
      <c r="H435" s="67" t="s">
        <v>183</v>
      </c>
      <c r="I435" s="68" t="s">
        <v>67</v>
      </c>
    </row>
    <row r="436" spans="1:9" ht="24" x14ac:dyDescent="0.25">
      <c r="A436" s="62">
        <v>381</v>
      </c>
      <c r="B436" s="64" t="s">
        <v>835</v>
      </c>
      <c r="C436" s="75" t="s">
        <v>787</v>
      </c>
      <c r="D436" s="93">
        <v>850</v>
      </c>
      <c r="E436" s="66" t="s">
        <v>59</v>
      </c>
      <c r="F436" s="67" t="s">
        <v>60</v>
      </c>
      <c r="G436" s="67" t="s">
        <v>66</v>
      </c>
      <c r="H436" s="67" t="s">
        <v>183</v>
      </c>
      <c r="I436" s="68" t="s">
        <v>67</v>
      </c>
    </row>
    <row r="437" spans="1:9" ht="24" x14ac:dyDescent="0.25">
      <c r="A437" s="62">
        <v>382</v>
      </c>
      <c r="B437" s="64" t="s">
        <v>836</v>
      </c>
      <c r="C437" s="75" t="s">
        <v>787</v>
      </c>
      <c r="D437" s="93">
        <v>5700</v>
      </c>
      <c r="E437" s="66" t="s">
        <v>59</v>
      </c>
      <c r="F437" s="67" t="s">
        <v>60</v>
      </c>
      <c r="G437" s="67" t="s">
        <v>66</v>
      </c>
      <c r="H437" s="67" t="s">
        <v>183</v>
      </c>
      <c r="I437" s="68" t="s">
        <v>67</v>
      </c>
    </row>
    <row r="438" spans="1:9" ht="24" x14ac:dyDescent="0.25">
      <c r="A438" s="62">
        <v>383</v>
      </c>
      <c r="B438" s="64" t="s">
        <v>769</v>
      </c>
      <c r="C438" s="75" t="s">
        <v>791</v>
      </c>
      <c r="D438" s="93">
        <v>820.75</v>
      </c>
      <c r="E438" s="66" t="s">
        <v>59</v>
      </c>
      <c r="F438" s="67" t="s">
        <v>60</v>
      </c>
      <c r="G438" s="67" t="s">
        <v>66</v>
      </c>
      <c r="H438" s="67" t="s">
        <v>183</v>
      </c>
      <c r="I438" s="68" t="s">
        <v>67</v>
      </c>
    </row>
    <row r="439" spans="1:9" ht="24" x14ac:dyDescent="0.25">
      <c r="A439" s="62">
        <v>384</v>
      </c>
      <c r="B439" s="64" t="s">
        <v>837</v>
      </c>
      <c r="C439" s="75" t="s">
        <v>786</v>
      </c>
      <c r="D439" s="93">
        <v>0.55000000000000004</v>
      </c>
      <c r="E439" s="66" t="s">
        <v>59</v>
      </c>
      <c r="F439" s="67" t="s">
        <v>60</v>
      </c>
      <c r="G439" s="67" t="s">
        <v>66</v>
      </c>
      <c r="H439" s="67" t="s">
        <v>183</v>
      </c>
      <c r="I439" s="68" t="s">
        <v>67</v>
      </c>
    </row>
    <row r="440" spans="1:9" ht="24" x14ac:dyDescent="0.25">
      <c r="A440" s="62">
        <v>385</v>
      </c>
      <c r="B440" s="64" t="s">
        <v>837</v>
      </c>
      <c r="C440" s="75" t="s">
        <v>786</v>
      </c>
      <c r="D440" s="93">
        <v>0.48</v>
      </c>
      <c r="E440" s="66" t="s">
        <v>59</v>
      </c>
      <c r="F440" s="67" t="s">
        <v>60</v>
      </c>
      <c r="G440" s="67" t="s">
        <v>66</v>
      </c>
      <c r="H440" s="67" t="s">
        <v>183</v>
      </c>
      <c r="I440" s="68" t="s">
        <v>67</v>
      </c>
    </row>
    <row r="441" spans="1:9" ht="24" x14ac:dyDescent="0.25">
      <c r="A441" s="62">
        <v>386</v>
      </c>
      <c r="B441" s="64" t="s">
        <v>838</v>
      </c>
      <c r="C441" s="75" t="s">
        <v>308</v>
      </c>
      <c r="D441" s="93">
        <v>756.06</v>
      </c>
      <c r="E441" s="66" t="s">
        <v>59</v>
      </c>
      <c r="F441" s="67" t="s">
        <v>60</v>
      </c>
      <c r="G441" s="67" t="s">
        <v>66</v>
      </c>
      <c r="H441" s="67" t="s">
        <v>183</v>
      </c>
      <c r="I441" s="68" t="s">
        <v>67</v>
      </c>
    </row>
    <row r="442" spans="1:9" ht="24" x14ac:dyDescent="0.25">
      <c r="A442" s="62">
        <v>387</v>
      </c>
      <c r="B442" s="64" t="s">
        <v>839</v>
      </c>
      <c r="C442" s="75" t="s">
        <v>308</v>
      </c>
      <c r="D442" s="93">
        <v>672.26</v>
      </c>
      <c r="E442" s="66" t="s">
        <v>59</v>
      </c>
      <c r="F442" s="67" t="s">
        <v>60</v>
      </c>
      <c r="G442" s="67" t="s">
        <v>66</v>
      </c>
      <c r="H442" s="67" t="s">
        <v>183</v>
      </c>
      <c r="I442" s="68" t="s">
        <v>67</v>
      </c>
    </row>
    <row r="443" spans="1:9" ht="24" x14ac:dyDescent="0.25">
      <c r="A443" s="62">
        <v>388</v>
      </c>
      <c r="B443" s="64" t="s">
        <v>839</v>
      </c>
      <c r="C443" s="75" t="s">
        <v>308</v>
      </c>
      <c r="D443" s="93">
        <v>1401.66</v>
      </c>
      <c r="E443" s="66" t="s">
        <v>59</v>
      </c>
      <c r="F443" s="67" t="s">
        <v>60</v>
      </c>
      <c r="G443" s="67" t="s">
        <v>66</v>
      </c>
      <c r="H443" s="67" t="s">
        <v>183</v>
      </c>
      <c r="I443" s="68" t="s">
        <v>67</v>
      </c>
    </row>
    <row r="444" spans="1:9" ht="24" x14ac:dyDescent="0.25">
      <c r="A444" s="62">
        <v>389</v>
      </c>
      <c r="B444" s="64" t="s">
        <v>840</v>
      </c>
      <c r="C444" s="75" t="s">
        <v>779</v>
      </c>
      <c r="D444" s="93">
        <v>3479</v>
      </c>
      <c r="E444" s="66" t="s">
        <v>59</v>
      </c>
      <c r="F444" s="67" t="s">
        <v>60</v>
      </c>
      <c r="G444" s="67" t="s">
        <v>66</v>
      </c>
      <c r="H444" s="67" t="s">
        <v>183</v>
      </c>
      <c r="I444" s="68" t="s">
        <v>67</v>
      </c>
    </row>
    <row r="445" spans="1:9" ht="24" x14ac:dyDescent="0.25">
      <c r="A445" s="62">
        <v>390</v>
      </c>
      <c r="B445" s="64" t="s">
        <v>841</v>
      </c>
      <c r="C445" s="75" t="s">
        <v>353</v>
      </c>
      <c r="D445" s="93">
        <v>650</v>
      </c>
      <c r="E445" s="66" t="s">
        <v>59</v>
      </c>
      <c r="F445" s="67" t="s">
        <v>60</v>
      </c>
      <c r="G445" s="67" t="s">
        <v>66</v>
      </c>
      <c r="H445" s="67" t="s">
        <v>183</v>
      </c>
      <c r="I445" s="68" t="s">
        <v>67</v>
      </c>
    </row>
    <row r="446" spans="1:9" ht="24" x14ac:dyDescent="0.25">
      <c r="A446" s="62">
        <v>391</v>
      </c>
      <c r="B446" s="64" t="s">
        <v>842</v>
      </c>
      <c r="C446" s="75" t="s">
        <v>352</v>
      </c>
      <c r="D446" s="93">
        <v>86.55</v>
      </c>
      <c r="E446" s="66" t="s">
        <v>59</v>
      </c>
      <c r="F446" s="67" t="s">
        <v>60</v>
      </c>
      <c r="G446" s="67" t="s">
        <v>66</v>
      </c>
      <c r="H446" s="67" t="s">
        <v>183</v>
      </c>
      <c r="I446" s="68" t="s">
        <v>67</v>
      </c>
    </row>
    <row r="447" spans="1:9" ht="24" x14ac:dyDescent="0.25">
      <c r="A447" s="62">
        <v>392</v>
      </c>
      <c r="B447" s="64" t="s">
        <v>843</v>
      </c>
      <c r="C447" s="75" t="s">
        <v>353</v>
      </c>
      <c r="D447" s="93">
        <v>1370</v>
      </c>
      <c r="E447" s="66" t="s">
        <v>59</v>
      </c>
      <c r="F447" s="67" t="s">
        <v>60</v>
      </c>
      <c r="G447" s="67" t="s">
        <v>66</v>
      </c>
      <c r="H447" s="67" t="s">
        <v>183</v>
      </c>
      <c r="I447" s="68" t="s">
        <v>67</v>
      </c>
    </row>
    <row r="448" spans="1:9" ht="24" x14ac:dyDescent="0.25">
      <c r="A448" s="62">
        <v>393</v>
      </c>
      <c r="B448" s="64" t="s">
        <v>843</v>
      </c>
      <c r="C448" s="75" t="s">
        <v>353</v>
      </c>
      <c r="D448" s="93">
        <v>2310</v>
      </c>
      <c r="E448" s="66" t="s">
        <v>59</v>
      </c>
      <c r="F448" s="67" t="s">
        <v>60</v>
      </c>
      <c r="G448" s="67" t="s">
        <v>66</v>
      </c>
      <c r="H448" s="67" t="s">
        <v>183</v>
      </c>
      <c r="I448" s="68" t="s">
        <v>67</v>
      </c>
    </row>
    <row r="449" spans="1:9" ht="24" x14ac:dyDescent="0.25">
      <c r="A449" s="62">
        <v>394</v>
      </c>
      <c r="B449" s="64" t="s">
        <v>717</v>
      </c>
      <c r="C449" s="75" t="s">
        <v>779</v>
      </c>
      <c r="D449" s="93">
        <v>6150</v>
      </c>
      <c r="E449" s="66" t="s">
        <v>59</v>
      </c>
      <c r="F449" s="67" t="s">
        <v>60</v>
      </c>
      <c r="G449" s="67" t="s">
        <v>66</v>
      </c>
      <c r="H449" s="67" t="s">
        <v>183</v>
      </c>
      <c r="I449" s="68" t="s">
        <v>67</v>
      </c>
    </row>
    <row r="450" spans="1:9" ht="24" x14ac:dyDescent="0.25">
      <c r="A450" s="62">
        <v>395</v>
      </c>
      <c r="B450" s="64" t="s">
        <v>844</v>
      </c>
      <c r="C450" s="75" t="s">
        <v>876</v>
      </c>
      <c r="D450" s="93">
        <v>2200</v>
      </c>
      <c r="E450" s="66" t="s">
        <v>59</v>
      </c>
      <c r="F450" s="67" t="s">
        <v>60</v>
      </c>
      <c r="G450" s="67" t="s">
        <v>66</v>
      </c>
      <c r="H450" s="67" t="s">
        <v>183</v>
      </c>
      <c r="I450" s="68" t="s">
        <v>67</v>
      </c>
    </row>
    <row r="451" spans="1:9" ht="24" x14ac:dyDescent="0.25">
      <c r="A451" s="62">
        <v>396</v>
      </c>
      <c r="B451" s="64" t="s">
        <v>845</v>
      </c>
      <c r="C451" s="64" t="s">
        <v>370</v>
      </c>
      <c r="D451" s="93">
        <v>2100</v>
      </c>
      <c r="E451" s="66" t="s">
        <v>59</v>
      </c>
      <c r="F451" s="67" t="s">
        <v>60</v>
      </c>
      <c r="G451" s="67" t="s">
        <v>66</v>
      </c>
      <c r="H451" s="67" t="s">
        <v>183</v>
      </c>
      <c r="I451" s="68" t="s">
        <v>67</v>
      </c>
    </row>
    <row r="452" spans="1:9" ht="24" x14ac:dyDescent="0.25">
      <c r="A452" s="62">
        <v>397</v>
      </c>
      <c r="B452" s="64" t="s">
        <v>846</v>
      </c>
      <c r="C452" s="75" t="s">
        <v>782</v>
      </c>
      <c r="D452" s="93">
        <v>1905</v>
      </c>
      <c r="E452" s="66" t="s">
        <v>59</v>
      </c>
      <c r="F452" s="67" t="s">
        <v>60</v>
      </c>
      <c r="G452" s="67" t="s">
        <v>66</v>
      </c>
      <c r="H452" s="67" t="s">
        <v>183</v>
      </c>
      <c r="I452" s="68" t="s">
        <v>67</v>
      </c>
    </row>
    <row r="453" spans="1:9" ht="24" x14ac:dyDescent="0.25">
      <c r="A453" s="62">
        <v>398</v>
      </c>
      <c r="B453" s="64" t="s">
        <v>847</v>
      </c>
      <c r="C453" s="75" t="s">
        <v>782</v>
      </c>
      <c r="D453" s="93">
        <v>347.89</v>
      </c>
      <c r="E453" s="66" t="s">
        <v>59</v>
      </c>
      <c r="F453" s="67" t="s">
        <v>60</v>
      </c>
      <c r="G453" s="67" t="s">
        <v>66</v>
      </c>
      <c r="H453" s="67" t="s">
        <v>183</v>
      </c>
      <c r="I453" s="68" t="s">
        <v>67</v>
      </c>
    </row>
    <row r="454" spans="1:9" ht="24" x14ac:dyDescent="0.25">
      <c r="A454" s="62">
        <v>399</v>
      </c>
      <c r="B454" s="64" t="s">
        <v>848</v>
      </c>
      <c r="C454" s="75" t="s">
        <v>308</v>
      </c>
      <c r="D454" s="93">
        <v>1667.21</v>
      </c>
      <c r="E454" s="66" t="s">
        <v>59</v>
      </c>
      <c r="F454" s="67" t="s">
        <v>60</v>
      </c>
      <c r="G454" s="67" t="s">
        <v>66</v>
      </c>
      <c r="H454" s="67" t="s">
        <v>183</v>
      </c>
      <c r="I454" s="68" t="s">
        <v>67</v>
      </c>
    </row>
    <row r="455" spans="1:9" ht="24" x14ac:dyDescent="0.25">
      <c r="A455" s="62">
        <v>400</v>
      </c>
      <c r="B455" s="64" t="s">
        <v>849</v>
      </c>
      <c r="C455" s="75" t="s">
        <v>308</v>
      </c>
      <c r="D455" s="93">
        <v>1176.3900000000001</v>
      </c>
      <c r="E455" s="66" t="s">
        <v>59</v>
      </c>
      <c r="F455" s="67" t="s">
        <v>60</v>
      </c>
      <c r="G455" s="67" t="s">
        <v>66</v>
      </c>
      <c r="H455" s="67" t="s">
        <v>183</v>
      </c>
      <c r="I455" s="68" t="s">
        <v>67</v>
      </c>
    </row>
    <row r="456" spans="1:9" ht="24" x14ac:dyDescent="0.25">
      <c r="A456" s="62">
        <v>401</v>
      </c>
      <c r="B456" s="64" t="s">
        <v>850</v>
      </c>
      <c r="C456" s="75" t="s">
        <v>308</v>
      </c>
      <c r="D456" s="93">
        <v>924.36</v>
      </c>
      <c r="E456" s="66" t="s">
        <v>59</v>
      </c>
      <c r="F456" s="67" t="s">
        <v>60</v>
      </c>
      <c r="G456" s="67" t="s">
        <v>66</v>
      </c>
      <c r="H456" s="67" t="s">
        <v>183</v>
      </c>
      <c r="I456" s="68" t="s">
        <v>67</v>
      </c>
    </row>
    <row r="457" spans="1:9" ht="24" x14ac:dyDescent="0.25">
      <c r="A457" s="62">
        <v>402</v>
      </c>
      <c r="B457" s="64" t="s">
        <v>851</v>
      </c>
      <c r="C457" s="75" t="s">
        <v>308</v>
      </c>
      <c r="D457" s="93">
        <v>1850</v>
      </c>
      <c r="E457" s="66" t="s">
        <v>59</v>
      </c>
      <c r="F457" s="67" t="s">
        <v>60</v>
      </c>
      <c r="G457" s="67" t="s">
        <v>66</v>
      </c>
      <c r="H457" s="67" t="s">
        <v>183</v>
      </c>
      <c r="I457" s="68" t="s">
        <v>67</v>
      </c>
    </row>
    <row r="458" spans="1:9" ht="24" x14ac:dyDescent="0.25">
      <c r="A458" s="62">
        <v>403</v>
      </c>
      <c r="B458" s="64" t="s">
        <v>852</v>
      </c>
      <c r="C458" s="75" t="s">
        <v>300</v>
      </c>
      <c r="D458" s="93">
        <v>11000</v>
      </c>
      <c r="E458" s="66" t="s">
        <v>59</v>
      </c>
      <c r="F458" s="67" t="s">
        <v>60</v>
      </c>
      <c r="G458" s="67" t="s">
        <v>66</v>
      </c>
      <c r="H458" s="67" t="s">
        <v>183</v>
      </c>
      <c r="I458" s="68" t="s">
        <v>67</v>
      </c>
    </row>
    <row r="459" spans="1:9" ht="24" x14ac:dyDescent="0.25">
      <c r="A459" s="62">
        <v>404</v>
      </c>
      <c r="B459" s="64" t="s">
        <v>719</v>
      </c>
      <c r="C459" s="64" t="s">
        <v>367</v>
      </c>
      <c r="D459" s="93">
        <v>8000</v>
      </c>
      <c r="E459" s="66" t="s">
        <v>59</v>
      </c>
      <c r="F459" s="67" t="s">
        <v>60</v>
      </c>
      <c r="G459" s="67" t="s">
        <v>66</v>
      </c>
      <c r="H459" s="67" t="s">
        <v>183</v>
      </c>
      <c r="I459" s="68" t="s">
        <v>67</v>
      </c>
    </row>
    <row r="460" spans="1:9" ht="24" x14ac:dyDescent="0.25">
      <c r="A460" s="62">
        <v>405</v>
      </c>
      <c r="B460" s="64" t="s">
        <v>719</v>
      </c>
      <c r="C460" s="64" t="s">
        <v>367</v>
      </c>
      <c r="D460" s="93">
        <v>3900</v>
      </c>
      <c r="E460" s="66" t="s">
        <v>59</v>
      </c>
      <c r="F460" s="67" t="s">
        <v>60</v>
      </c>
      <c r="G460" s="67" t="s">
        <v>66</v>
      </c>
      <c r="H460" s="67" t="s">
        <v>183</v>
      </c>
      <c r="I460" s="68" t="s">
        <v>67</v>
      </c>
    </row>
    <row r="461" spans="1:9" ht="24" x14ac:dyDescent="0.25">
      <c r="A461" s="62">
        <v>406</v>
      </c>
      <c r="B461" s="64" t="s">
        <v>720</v>
      </c>
      <c r="C461" s="64" t="s">
        <v>367</v>
      </c>
      <c r="D461" s="93">
        <v>10400</v>
      </c>
      <c r="E461" s="66" t="s">
        <v>59</v>
      </c>
      <c r="F461" s="67" t="s">
        <v>60</v>
      </c>
      <c r="G461" s="67" t="s">
        <v>66</v>
      </c>
      <c r="H461" s="67" t="s">
        <v>183</v>
      </c>
      <c r="I461" s="68" t="s">
        <v>67</v>
      </c>
    </row>
    <row r="462" spans="1:9" ht="24" x14ac:dyDescent="0.25">
      <c r="A462" s="62">
        <v>407</v>
      </c>
      <c r="B462" s="64" t="s">
        <v>853</v>
      </c>
      <c r="C462" s="64" t="s">
        <v>367</v>
      </c>
      <c r="D462" s="93">
        <v>2600</v>
      </c>
      <c r="E462" s="66" t="s">
        <v>59</v>
      </c>
      <c r="F462" s="67" t="s">
        <v>60</v>
      </c>
      <c r="G462" s="67" t="s">
        <v>66</v>
      </c>
      <c r="H462" s="67" t="s">
        <v>183</v>
      </c>
      <c r="I462" s="68" t="s">
        <v>67</v>
      </c>
    </row>
    <row r="463" spans="1:9" ht="24" x14ac:dyDescent="0.25">
      <c r="A463" s="62">
        <v>408</v>
      </c>
      <c r="B463" s="64" t="s">
        <v>854</v>
      </c>
      <c r="C463" s="117" t="s">
        <v>800</v>
      </c>
      <c r="D463" s="93">
        <v>1424</v>
      </c>
      <c r="E463" s="66" t="s">
        <v>59</v>
      </c>
      <c r="F463" s="67" t="s">
        <v>60</v>
      </c>
      <c r="G463" s="67" t="s">
        <v>66</v>
      </c>
      <c r="H463" s="67" t="s">
        <v>183</v>
      </c>
      <c r="I463" s="68" t="s">
        <v>67</v>
      </c>
    </row>
    <row r="464" spans="1:9" ht="24" x14ac:dyDescent="0.25">
      <c r="A464" s="62">
        <v>409</v>
      </c>
      <c r="B464" s="64" t="s">
        <v>855</v>
      </c>
      <c r="C464" s="75" t="s">
        <v>875</v>
      </c>
      <c r="D464" s="93">
        <v>270</v>
      </c>
      <c r="E464" s="66" t="s">
        <v>59</v>
      </c>
      <c r="F464" s="67" t="s">
        <v>60</v>
      </c>
      <c r="G464" s="67" t="s">
        <v>66</v>
      </c>
      <c r="H464" s="67" t="s">
        <v>183</v>
      </c>
      <c r="I464" s="68" t="s">
        <v>67</v>
      </c>
    </row>
    <row r="465" spans="1:9" ht="24" x14ac:dyDescent="0.25">
      <c r="A465" s="62">
        <v>410</v>
      </c>
      <c r="B465" s="64" t="s">
        <v>723</v>
      </c>
      <c r="C465" s="75" t="s">
        <v>779</v>
      </c>
      <c r="D465" s="93">
        <v>2450</v>
      </c>
      <c r="E465" s="66" t="s">
        <v>59</v>
      </c>
      <c r="F465" s="67" t="s">
        <v>60</v>
      </c>
      <c r="G465" s="67" t="s">
        <v>66</v>
      </c>
      <c r="H465" s="67" t="s">
        <v>183</v>
      </c>
      <c r="I465" s="68" t="s">
        <v>67</v>
      </c>
    </row>
    <row r="466" spans="1:9" ht="24" x14ac:dyDescent="0.25">
      <c r="A466" s="62">
        <v>411</v>
      </c>
      <c r="B466" s="64" t="s">
        <v>856</v>
      </c>
      <c r="C466" s="75" t="s">
        <v>789</v>
      </c>
      <c r="D466" s="93">
        <v>1063.46</v>
      </c>
      <c r="E466" s="66" t="s">
        <v>59</v>
      </c>
      <c r="F466" s="67" t="s">
        <v>60</v>
      </c>
      <c r="G466" s="67" t="s">
        <v>66</v>
      </c>
      <c r="H466" s="67" t="s">
        <v>183</v>
      </c>
      <c r="I466" s="68" t="s">
        <v>67</v>
      </c>
    </row>
    <row r="467" spans="1:9" ht="24" x14ac:dyDescent="0.25">
      <c r="A467" s="62">
        <v>412</v>
      </c>
      <c r="B467" s="64" t="s">
        <v>857</v>
      </c>
      <c r="C467" s="64" t="s">
        <v>369</v>
      </c>
      <c r="D467" s="93">
        <v>660</v>
      </c>
      <c r="E467" s="66" t="s">
        <v>59</v>
      </c>
      <c r="F467" s="67" t="s">
        <v>60</v>
      </c>
      <c r="G467" s="67" t="s">
        <v>66</v>
      </c>
      <c r="H467" s="67" t="s">
        <v>183</v>
      </c>
      <c r="I467" s="68" t="s">
        <v>67</v>
      </c>
    </row>
    <row r="468" spans="1:9" ht="24" x14ac:dyDescent="0.25">
      <c r="A468" s="62">
        <v>413</v>
      </c>
      <c r="B468" s="64" t="s">
        <v>857</v>
      </c>
      <c r="C468" s="64" t="s">
        <v>369</v>
      </c>
      <c r="D468" s="93">
        <v>1140</v>
      </c>
      <c r="E468" s="66" t="s">
        <v>59</v>
      </c>
      <c r="F468" s="67" t="s">
        <v>60</v>
      </c>
      <c r="G468" s="67" t="s">
        <v>66</v>
      </c>
      <c r="H468" s="67" t="s">
        <v>183</v>
      </c>
      <c r="I468" s="68" t="s">
        <v>67</v>
      </c>
    </row>
    <row r="469" spans="1:9" ht="24" x14ac:dyDescent="0.25">
      <c r="A469" s="62">
        <v>414</v>
      </c>
      <c r="B469" s="64" t="s">
        <v>858</v>
      </c>
      <c r="C469" s="75" t="s">
        <v>783</v>
      </c>
      <c r="D469" s="93">
        <v>4189.28</v>
      </c>
      <c r="E469" s="66" t="s">
        <v>59</v>
      </c>
      <c r="F469" s="67" t="s">
        <v>60</v>
      </c>
      <c r="G469" s="67" t="s">
        <v>66</v>
      </c>
      <c r="H469" s="67" t="s">
        <v>183</v>
      </c>
      <c r="I469" s="68" t="s">
        <v>67</v>
      </c>
    </row>
    <row r="470" spans="1:9" ht="24" x14ac:dyDescent="0.25">
      <c r="A470" s="62">
        <v>415</v>
      </c>
      <c r="B470" s="64" t="s">
        <v>858</v>
      </c>
      <c r="C470" s="75" t="s">
        <v>783</v>
      </c>
      <c r="D470" s="93">
        <v>2100</v>
      </c>
      <c r="E470" s="66" t="s">
        <v>59</v>
      </c>
      <c r="F470" s="67" t="s">
        <v>60</v>
      </c>
      <c r="G470" s="67" t="s">
        <v>66</v>
      </c>
      <c r="H470" s="67" t="s">
        <v>183</v>
      </c>
      <c r="I470" s="68" t="s">
        <v>67</v>
      </c>
    </row>
    <row r="471" spans="1:9" ht="24" x14ac:dyDescent="0.25">
      <c r="A471" s="62">
        <v>416</v>
      </c>
      <c r="B471" s="64" t="s">
        <v>859</v>
      </c>
      <c r="C471" s="75" t="s">
        <v>783</v>
      </c>
      <c r="D471" s="93">
        <v>7680</v>
      </c>
      <c r="E471" s="66" t="s">
        <v>59</v>
      </c>
      <c r="F471" s="67" t="s">
        <v>60</v>
      </c>
      <c r="G471" s="67" t="s">
        <v>66</v>
      </c>
      <c r="H471" s="67" t="s">
        <v>183</v>
      </c>
      <c r="I471" s="68" t="s">
        <v>67</v>
      </c>
    </row>
    <row r="472" spans="1:9" ht="24" x14ac:dyDescent="0.25">
      <c r="A472" s="62">
        <v>417</v>
      </c>
      <c r="B472" s="64" t="s">
        <v>706</v>
      </c>
      <c r="C472" s="75" t="s">
        <v>777</v>
      </c>
      <c r="D472" s="93">
        <v>75.63</v>
      </c>
      <c r="E472" s="66" t="s">
        <v>59</v>
      </c>
      <c r="F472" s="67" t="s">
        <v>60</v>
      </c>
      <c r="G472" s="67" t="s">
        <v>66</v>
      </c>
      <c r="H472" s="67" t="s">
        <v>183</v>
      </c>
      <c r="I472" s="68" t="s">
        <v>67</v>
      </c>
    </row>
    <row r="473" spans="1:9" ht="24" x14ac:dyDescent="0.25">
      <c r="A473" s="62">
        <v>418</v>
      </c>
      <c r="B473" s="64" t="s">
        <v>706</v>
      </c>
      <c r="C473" s="75" t="s">
        <v>777</v>
      </c>
      <c r="D473" s="93">
        <v>201.68</v>
      </c>
      <c r="E473" s="66" t="s">
        <v>59</v>
      </c>
      <c r="F473" s="67" t="s">
        <v>60</v>
      </c>
      <c r="G473" s="67" t="s">
        <v>66</v>
      </c>
      <c r="H473" s="67" t="s">
        <v>183</v>
      </c>
      <c r="I473" s="68" t="s">
        <v>67</v>
      </c>
    </row>
    <row r="474" spans="1:9" ht="24" x14ac:dyDescent="0.25">
      <c r="A474" s="62">
        <v>419</v>
      </c>
      <c r="B474" s="64" t="s">
        <v>706</v>
      </c>
      <c r="C474" s="75" t="s">
        <v>777</v>
      </c>
      <c r="D474" s="93">
        <v>67.23</v>
      </c>
      <c r="E474" s="66" t="s">
        <v>59</v>
      </c>
      <c r="F474" s="67" t="s">
        <v>60</v>
      </c>
      <c r="G474" s="67" t="s">
        <v>66</v>
      </c>
      <c r="H474" s="67" t="s">
        <v>183</v>
      </c>
      <c r="I474" s="68" t="s">
        <v>67</v>
      </c>
    </row>
    <row r="475" spans="1:9" ht="24" x14ac:dyDescent="0.25">
      <c r="A475" s="62">
        <v>420</v>
      </c>
      <c r="B475" s="64" t="s">
        <v>882</v>
      </c>
      <c r="C475" s="64" t="s">
        <v>368</v>
      </c>
      <c r="D475" s="93">
        <v>15000</v>
      </c>
      <c r="E475" s="66" t="s">
        <v>59</v>
      </c>
      <c r="F475" s="67" t="s">
        <v>60</v>
      </c>
      <c r="G475" s="67" t="s">
        <v>66</v>
      </c>
      <c r="H475" s="67" t="s">
        <v>183</v>
      </c>
      <c r="I475" s="68" t="s">
        <v>67</v>
      </c>
    </row>
    <row r="476" spans="1:9" ht="24" x14ac:dyDescent="0.25">
      <c r="A476" s="62">
        <v>421</v>
      </c>
      <c r="B476" s="64" t="s">
        <v>860</v>
      </c>
      <c r="C476" s="117" t="s">
        <v>800</v>
      </c>
      <c r="D476" s="93">
        <v>1975</v>
      </c>
      <c r="E476" s="66" t="s">
        <v>59</v>
      </c>
      <c r="F476" s="67" t="s">
        <v>60</v>
      </c>
      <c r="G476" s="67" t="s">
        <v>66</v>
      </c>
      <c r="H476" s="67" t="s">
        <v>183</v>
      </c>
      <c r="I476" s="68" t="s">
        <v>67</v>
      </c>
    </row>
    <row r="477" spans="1:9" ht="24" x14ac:dyDescent="0.25">
      <c r="A477" s="62">
        <v>422</v>
      </c>
      <c r="B477" s="64" t="s">
        <v>860</v>
      </c>
      <c r="C477" s="117" t="s">
        <v>800</v>
      </c>
      <c r="D477" s="93">
        <v>1044</v>
      </c>
      <c r="E477" s="66" t="s">
        <v>59</v>
      </c>
      <c r="F477" s="67" t="s">
        <v>60</v>
      </c>
      <c r="G477" s="67" t="s">
        <v>66</v>
      </c>
      <c r="H477" s="67" t="s">
        <v>183</v>
      </c>
      <c r="I477" s="68" t="s">
        <v>67</v>
      </c>
    </row>
    <row r="478" spans="1:9" ht="24" x14ac:dyDescent="0.25">
      <c r="A478" s="62">
        <v>423</v>
      </c>
      <c r="B478" s="64" t="s">
        <v>861</v>
      </c>
      <c r="C478" s="75" t="s">
        <v>792</v>
      </c>
      <c r="D478" s="93">
        <v>615</v>
      </c>
      <c r="E478" s="66" t="s">
        <v>59</v>
      </c>
      <c r="F478" s="67" t="s">
        <v>60</v>
      </c>
      <c r="G478" s="67" t="s">
        <v>66</v>
      </c>
      <c r="H478" s="67" t="s">
        <v>183</v>
      </c>
      <c r="I478" s="68" t="s">
        <v>67</v>
      </c>
    </row>
    <row r="479" spans="1:9" ht="24" x14ac:dyDescent="0.25">
      <c r="A479" s="62">
        <v>424</v>
      </c>
      <c r="B479" s="64" t="s">
        <v>862</v>
      </c>
      <c r="C479" s="75" t="s">
        <v>781</v>
      </c>
      <c r="D479" s="93">
        <v>700</v>
      </c>
      <c r="E479" s="66" t="s">
        <v>59</v>
      </c>
      <c r="F479" s="67" t="s">
        <v>60</v>
      </c>
      <c r="G479" s="67" t="s">
        <v>66</v>
      </c>
      <c r="H479" s="67" t="s">
        <v>183</v>
      </c>
      <c r="I479" s="68" t="s">
        <v>67</v>
      </c>
    </row>
    <row r="480" spans="1:9" ht="24" x14ac:dyDescent="0.25">
      <c r="A480" s="62">
        <v>425</v>
      </c>
      <c r="B480" s="64" t="s">
        <v>726</v>
      </c>
      <c r="C480" s="75" t="s">
        <v>781</v>
      </c>
      <c r="D480" s="93">
        <v>400</v>
      </c>
      <c r="E480" s="66" t="s">
        <v>59</v>
      </c>
      <c r="F480" s="67" t="s">
        <v>60</v>
      </c>
      <c r="G480" s="67" t="s">
        <v>66</v>
      </c>
      <c r="H480" s="67" t="s">
        <v>183</v>
      </c>
      <c r="I480" s="68" t="s">
        <v>67</v>
      </c>
    </row>
    <row r="481" spans="1:9" ht="24" x14ac:dyDescent="0.25">
      <c r="A481" s="62">
        <v>426</v>
      </c>
      <c r="B481" s="64" t="s">
        <v>863</v>
      </c>
      <c r="C481" s="75" t="s">
        <v>781</v>
      </c>
      <c r="D481" s="93">
        <v>1000</v>
      </c>
      <c r="E481" s="66" t="s">
        <v>59</v>
      </c>
      <c r="F481" s="67" t="s">
        <v>60</v>
      </c>
      <c r="G481" s="67" t="s">
        <v>66</v>
      </c>
      <c r="H481" s="67" t="s">
        <v>183</v>
      </c>
      <c r="I481" s="68" t="s">
        <v>67</v>
      </c>
    </row>
    <row r="482" spans="1:9" ht="24" x14ac:dyDescent="0.25">
      <c r="A482" s="62">
        <v>427</v>
      </c>
      <c r="B482" s="64" t="s">
        <v>864</v>
      </c>
      <c r="C482" s="75" t="s">
        <v>349</v>
      </c>
      <c r="D482" s="93">
        <v>409.9</v>
      </c>
      <c r="E482" s="66" t="s">
        <v>59</v>
      </c>
      <c r="F482" s="67" t="s">
        <v>60</v>
      </c>
      <c r="G482" s="67" t="s">
        <v>66</v>
      </c>
      <c r="H482" s="67" t="s">
        <v>183</v>
      </c>
      <c r="I482" s="68" t="s">
        <v>67</v>
      </c>
    </row>
    <row r="483" spans="1:9" ht="24" x14ac:dyDescent="0.25">
      <c r="A483" s="62">
        <v>428</v>
      </c>
      <c r="B483" s="64" t="s">
        <v>771</v>
      </c>
      <c r="C483" s="75" t="s">
        <v>349</v>
      </c>
      <c r="D483" s="93">
        <v>1229.7</v>
      </c>
      <c r="E483" s="66" t="s">
        <v>59</v>
      </c>
      <c r="F483" s="67" t="s">
        <v>60</v>
      </c>
      <c r="G483" s="67" t="s">
        <v>66</v>
      </c>
      <c r="H483" s="67" t="s">
        <v>183</v>
      </c>
      <c r="I483" s="68" t="s">
        <v>67</v>
      </c>
    </row>
    <row r="484" spans="1:9" ht="24" x14ac:dyDescent="0.25">
      <c r="A484" s="62">
        <v>429</v>
      </c>
      <c r="B484" s="64" t="s">
        <v>771</v>
      </c>
      <c r="C484" s="75" t="s">
        <v>349</v>
      </c>
      <c r="D484" s="93">
        <v>480</v>
      </c>
      <c r="E484" s="66" t="s">
        <v>59</v>
      </c>
      <c r="F484" s="67" t="s">
        <v>60</v>
      </c>
      <c r="G484" s="67" t="s">
        <v>66</v>
      </c>
      <c r="H484" s="67" t="s">
        <v>183</v>
      </c>
      <c r="I484" s="68" t="s">
        <v>67</v>
      </c>
    </row>
    <row r="485" spans="1:9" ht="24" x14ac:dyDescent="0.25">
      <c r="A485" s="62">
        <v>430</v>
      </c>
      <c r="B485" s="64" t="s">
        <v>865</v>
      </c>
      <c r="C485" s="75" t="s">
        <v>349</v>
      </c>
      <c r="D485" s="93">
        <v>1900</v>
      </c>
      <c r="E485" s="66" t="s">
        <v>59</v>
      </c>
      <c r="F485" s="67" t="s">
        <v>60</v>
      </c>
      <c r="G485" s="67" t="s">
        <v>66</v>
      </c>
      <c r="H485" s="67" t="s">
        <v>183</v>
      </c>
      <c r="I485" s="68" t="s">
        <v>67</v>
      </c>
    </row>
    <row r="486" spans="1:9" ht="24" x14ac:dyDescent="0.25">
      <c r="A486" s="62">
        <v>431</v>
      </c>
      <c r="B486" s="64" t="s">
        <v>865</v>
      </c>
      <c r="C486" s="75" t="s">
        <v>349</v>
      </c>
      <c r="D486" s="93">
        <v>440</v>
      </c>
      <c r="E486" s="66" t="s">
        <v>59</v>
      </c>
      <c r="F486" s="67" t="s">
        <v>60</v>
      </c>
      <c r="G486" s="67" t="s">
        <v>66</v>
      </c>
      <c r="H486" s="67" t="s">
        <v>183</v>
      </c>
      <c r="I486" s="68" t="s">
        <v>67</v>
      </c>
    </row>
    <row r="487" spans="1:9" ht="24" x14ac:dyDescent="0.25">
      <c r="A487" s="62">
        <v>432</v>
      </c>
      <c r="B487" s="64" t="s">
        <v>866</v>
      </c>
      <c r="C487" s="75" t="s">
        <v>778</v>
      </c>
      <c r="D487" s="93">
        <v>23100</v>
      </c>
      <c r="E487" s="66" t="s">
        <v>59</v>
      </c>
      <c r="F487" s="67" t="s">
        <v>60</v>
      </c>
      <c r="G487" s="67" t="s">
        <v>66</v>
      </c>
      <c r="H487" s="67" t="s">
        <v>183</v>
      </c>
      <c r="I487" s="68" t="s">
        <v>67</v>
      </c>
    </row>
    <row r="488" spans="1:9" ht="24" x14ac:dyDescent="0.25">
      <c r="A488" s="62">
        <v>433</v>
      </c>
      <c r="B488" s="64" t="s">
        <v>867</v>
      </c>
      <c r="C488" s="75" t="s">
        <v>874</v>
      </c>
      <c r="D488" s="93">
        <v>84.07</v>
      </c>
      <c r="E488" s="66" t="s">
        <v>59</v>
      </c>
      <c r="F488" s="67" t="s">
        <v>60</v>
      </c>
      <c r="G488" s="67" t="s">
        <v>66</v>
      </c>
      <c r="H488" s="67" t="s">
        <v>183</v>
      </c>
      <c r="I488" s="68" t="s">
        <v>67</v>
      </c>
    </row>
    <row r="489" spans="1:9" ht="24" x14ac:dyDescent="0.25">
      <c r="A489" s="62">
        <v>434</v>
      </c>
      <c r="B489" s="64" t="s">
        <v>868</v>
      </c>
      <c r="C489" s="64" t="s">
        <v>365</v>
      </c>
      <c r="D489" s="93">
        <v>2300</v>
      </c>
      <c r="E489" s="66" t="s">
        <v>59</v>
      </c>
      <c r="F489" s="67" t="s">
        <v>60</v>
      </c>
      <c r="G489" s="67" t="s">
        <v>66</v>
      </c>
      <c r="H489" s="67" t="s">
        <v>183</v>
      </c>
      <c r="I489" s="68" t="s">
        <v>67</v>
      </c>
    </row>
    <row r="490" spans="1:9" ht="24" x14ac:dyDescent="0.25">
      <c r="A490" s="62">
        <v>435</v>
      </c>
      <c r="B490" s="64" t="s">
        <v>868</v>
      </c>
      <c r="C490" s="64" t="s">
        <v>365</v>
      </c>
      <c r="D490" s="93">
        <v>8400</v>
      </c>
      <c r="E490" s="66" t="s">
        <v>59</v>
      </c>
      <c r="F490" s="67" t="s">
        <v>60</v>
      </c>
      <c r="G490" s="67" t="s">
        <v>66</v>
      </c>
      <c r="H490" s="67" t="s">
        <v>183</v>
      </c>
      <c r="I490" s="68" t="s">
        <v>67</v>
      </c>
    </row>
    <row r="491" spans="1:9" ht="24" x14ac:dyDescent="0.25">
      <c r="A491" s="62">
        <v>436</v>
      </c>
      <c r="B491" s="64" t="s">
        <v>869</v>
      </c>
      <c r="C491" s="64" t="s">
        <v>365</v>
      </c>
      <c r="D491" s="93">
        <v>4400</v>
      </c>
      <c r="E491" s="66" t="s">
        <v>59</v>
      </c>
      <c r="F491" s="67" t="s">
        <v>60</v>
      </c>
      <c r="G491" s="67" t="s">
        <v>66</v>
      </c>
      <c r="H491" s="67" t="s">
        <v>183</v>
      </c>
      <c r="I491" s="68" t="s">
        <v>67</v>
      </c>
    </row>
    <row r="492" spans="1:9" ht="24" x14ac:dyDescent="0.25">
      <c r="A492" s="62">
        <v>437</v>
      </c>
      <c r="B492" s="64" t="s">
        <v>870</v>
      </c>
      <c r="C492" s="64" t="s">
        <v>365</v>
      </c>
      <c r="D492" s="93">
        <v>2280</v>
      </c>
      <c r="E492" s="66" t="s">
        <v>59</v>
      </c>
      <c r="F492" s="67" t="s">
        <v>60</v>
      </c>
      <c r="G492" s="67" t="s">
        <v>66</v>
      </c>
      <c r="H492" s="67" t="s">
        <v>183</v>
      </c>
      <c r="I492" s="68" t="s">
        <v>67</v>
      </c>
    </row>
    <row r="493" spans="1:9" ht="24" x14ac:dyDescent="0.25">
      <c r="A493" s="62">
        <v>438</v>
      </c>
      <c r="B493" s="64" t="s">
        <v>735</v>
      </c>
      <c r="C493" s="75" t="s">
        <v>784</v>
      </c>
      <c r="D493" s="93">
        <v>1290</v>
      </c>
      <c r="E493" s="66" t="s">
        <v>59</v>
      </c>
      <c r="F493" s="67" t="s">
        <v>60</v>
      </c>
      <c r="G493" s="67" t="s">
        <v>66</v>
      </c>
      <c r="H493" s="67" t="s">
        <v>183</v>
      </c>
      <c r="I493" s="68" t="s">
        <v>67</v>
      </c>
    </row>
    <row r="494" spans="1:9" ht="24" x14ac:dyDescent="0.25">
      <c r="A494" s="62">
        <v>439</v>
      </c>
      <c r="B494" s="64" t="s">
        <v>871</v>
      </c>
      <c r="C494" s="75" t="s">
        <v>784</v>
      </c>
      <c r="D494" s="93">
        <v>3808</v>
      </c>
      <c r="E494" s="66" t="s">
        <v>59</v>
      </c>
      <c r="F494" s="67" t="s">
        <v>60</v>
      </c>
      <c r="G494" s="67" t="s">
        <v>66</v>
      </c>
      <c r="H494" s="67" t="s">
        <v>183</v>
      </c>
      <c r="I494" s="68" t="s">
        <v>67</v>
      </c>
    </row>
    <row r="495" spans="1:9" ht="24" x14ac:dyDescent="0.25">
      <c r="A495" s="62">
        <v>440</v>
      </c>
      <c r="B495" s="64" t="s">
        <v>871</v>
      </c>
      <c r="C495" s="75" t="s">
        <v>784</v>
      </c>
      <c r="D495" s="93">
        <v>6800</v>
      </c>
      <c r="E495" s="66" t="s">
        <v>59</v>
      </c>
      <c r="F495" s="67" t="s">
        <v>60</v>
      </c>
      <c r="G495" s="67" t="s">
        <v>66</v>
      </c>
      <c r="H495" s="67" t="s">
        <v>183</v>
      </c>
      <c r="I495" s="68" t="s">
        <v>67</v>
      </c>
    </row>
    <row r="496" spans="1:9" ht="24" x14ac:dyDescent="0.25">
      <c r="A496" s="62">
        <v>441</v>
      </c>
      <c r="B496" s="64" t="s">
        <v>871</v>
      </c>
      <c r="C496" s="75" t="s">
        <v>784</v>
      </c>
      <c r="D496" s="93">
        <v>11500</v>
      </c>
      <c r="E496" s="66" t="s">
        <v>59</v>
      </c>
      <c r="F496" s="67" t="s">
        <v>60</v>
      </c>
      <c r="G496" s="67" t="s">
        <v>66</v>
      </c>
      <c r="H496" s="67" t="s">
        <v>183</v>
      </c>
      <c r="I496" s="68" t="s">
        <v>67</v>
      </c>
    </row>
    <row r="497" spans="1:12" ht="24" x14ac:dyDescent="0.25">
      <c r="A497" s="62">
        <v>442</v>
      </c>
      <c r="B497" s="64" t="s">
        <v>872</v>
      </c>
      <c r="C497" s="75" t="s">
        <v>873</v>
      </c>
      <c r="D497" s="93">
        <v>1843</v>
      </c>
      <c r="E497" s="66" t="s">
        <v>59</v>
      </c>
      <c r="F497" s="67" t="s">
        <v>60</v>
      </c>
      <c r="G497" s="67" t="s">
        <v>66</v>
      </c>
      <c r="H497" s="67" t="s">
        <v>183</v>
      </c>
      <c r="I497" s="68" t="s">
        <v>67</v>
      </c>
    </row>
    <row r="498" spans="1:12" ht="24" x14ac:dyDescent="0.25">
      <c r="A498" s="62">
        <v>443</v>
      </c>
      <c r="B498" s="72" t="s">
        <v>351</v>
      </c>
      <c r="C498" s="75" t="s">
        <v>350</v>
      </c>
      <c r="D498" s="73">
        <v>58</v>
      </c>
      <c r="E498" s="66" t="s">
        <v>59</v>
      </c>
      <c r="F498" s="67" t="s">
        <v>60</v>
      </c>
      <c r="G498" s="67" t="s">
        <v>66</v>
      </c>
      <c r="H498" s="67" t="s">
        <v>183</v>
      </c>
      <c r="I498" s="68" t="s">
        <v>67</v>
      </c>
    </row>
    <row r="499" spans="1:12" ht="24" x14ac:dyDescent="0.25">
      <c r="A499" s="62">
        <v>444</v>
      </c>
      <c r="B499" s="92" t="s">
        <v>724</v>
      </c>
      <c r="C499" s="75" t="s">
        <v>780</v>
      </c>
      <c r="D499" s="139">
        <v>4750</v>
      </c>
      <c r="E499" s="66" t="s">
        <v>59</v>
      </c>
      <c r="F499" s="67" t="s">
        <v>60</v>
      </c>
      <c r="G499" s="67" t="s">
        <v>66</v>
      </c>
      <c r="H499" s="67" t="s">
        <v>183</v>
      </c>
      <c r="I499" s="68" t="s">
        <v>67</v>
      </c>
    </row>
    <row r="500" spans="1:12" ht="24" x14ac:dyDescent="0.25">
      <c r="A500" s="62">
        <v>445</v>
      </c>
      <c r="B500" s="92" t="s">
        <v>760</v>
      </c>
      <c r="C500" s="64" t="s">
        <v>364</v>
      </c>
      <c r="D500" s="139">
        <v>3300.01</v>
      </c>
      <c r="E500" s="66" t="s">
        <v>59</v>
      </c>
      <c r="F500" s="67" t="s">
        <v>60</v>
      </c>
      <c r="G500" s="67" t="s">
        <v>66</v>
      </c>
      <c r="H500" s="67" t="s">
        <v>183</v>
      </c>
      <c r="I500" s="68" t="s">
        <v>67</v>
      </c>
    </row>
    <row r="501" spans="1:12" ht="24" x14ac:dyDescent="0.25">
      <c r="A501" s="62">
        <v>446</v>
      </c>
      <c r="B501" s="64" t="s">
        <v>360</v>
      </c>
      <c r="C501" s="64" t="s">
        <v>361</v>
      </c>
      <c r="D501" s="73">
        <v>300</v>
      </c>
      <c r="E501" s="66" t="s">
        <v>59</v>
      </c>
      <c r="F501" s="67" t="s">
        <v>60</v>
      </c>
      <c r="G501" s="67" t="s">
        <v>66</v>
      </c>
      <c r="H501" s="67" t="s">
        <v>183</v>
      </c>
      <c r="I501" s="68" t="s">
        <v>67</v>
      </c>
    </row>
    <row r="502" spans="1:12" s="31" customFormat="1" ht="18.75" x14ac:dyDescent="0.3">
      <c r="A502" s="169" t="s">
        <v>264</v>
      </c>
      <c r="B502" s="170"/>
      <c r="C502" s="171"/>
      <c r="D502" s="69">
        <f>SUM(D388:D501)*1.19</f>
        <v>550000.00446299999</v>
      </c>
      <c r="E502" s="66"/>
      <c r="F502" s="67"/>
      <c r="G502" s="67"/>
      <c r="H502" s="67"/>
      <c r="I502" s="68"/>
      <c r="K502" s="34"/>
      <c r="L502" s="34"/>
    </row>
    <row r="503" spans="1:12" ht="24" x14ac:dyDescent="0.25">
      <c r="A503" s="62">
        <v>447</v>
      </c>
      <c r="B503" s="72" t="s">
        <v>191</v>
      </c>
      <c r="C503" s="83"/>
      <c r="D503" s="73">
        <f>6000/1.19</f>
        <v>5042.0168067226896</v>
      </c>
      <c r="E503" s="66" t="s">
        <v>59</v>
      </c>
      <c r="F503" s="67" t="s">
        <v>60</v>
      </c>
      <c r="G503" s="67" t="s">
        <v>66</v>
      </c>
      <c r="H503" s="67"/>
      <c r="I503" s="68" t="s">
        <v>67</v>
      </c>
    </row>
    <row r="504" spans="1:12" s="31" customFormat="1" ht="18.75" x14ac:dyDescent="0.3">
      <c r="A504" s="169" t="s">
        <v>265</v>
      </c>
      <c r="B504" s="170"/>
      <c r="C504" s="171"/>
      <c r="D504" s="69">
        <f>SUM(D503)*1.19</f>
        <v>6000</v>
      </c>
      <c r="E504" s="66"/>
      <c r="F504" s="67"/>
      <c r="G504" s="67"/>
      <c r="H504" s="67"/>
      <c r="I504" s="68"/>
      <c r="K504" s="34"/>
      <c r="L504" s="34"/>
    </row>
    <row r="505" spans="1:12" ht="84" x14ac:dyDescent="0.25">
      <c r="A505" s="62">
        <v>448</v>
      </c>
      <c r="B505" s="81" t="s">
        <v>192</v>
      </c>
      <c r="C505" s="81" t="s">
        <v>193</v>
      </c>
      <c r="D505" s="73">
        <f>90000/1.19</f>
        <v>75630.252100840342</v>
      </c>
      <c r="E505" s="66" t="s">
        <v>59</v>
      </c>
      <c r="F505" s="67" t="s">
        <v>60</v>
      </c>
      <c r="G505" s="67" t="s">
        <v>66</v>
      </c>
      <c r="H505" s="67" t="s">
        <v>183</v>
      </c>
      <c r="I505" s="68" t="s">
        <v>67</v>
      </c>
    </row>
    <row r="506" spans="1:12" s="31" customFormat="1" ht="18.75" x14ac:dyDescent="0.3">
      <c r="A506" s="169" t="s">
        <v>266</v>
      </c>
      <c r="B506" s="170"/>
      <c r="C506" s="171"/>
      <c r="D506" s="69">
        <f>SUM(D505:D505)*1.19</f>
        <v>90000</v>
      </c>
      <c r="E506" s="66"/>
      <c r="F506" s="67"/>
      <c r="G506" s="67"/>
      <c r="H506" s="67"/>
      <c r="I506" s="68"/>
      <c r="K506" s="34"/>
      <c r="L506" s="34"/>
    </row>
    <row r="507" spans="1:12" ht="24" x14ac:dyDescent="0.25">
      <c r="A507" s="62">
        <v>450</v>
      </c>
      <c r="B507" s="81" t="s">
        <v>194</v>
      </c>
      <c r="C507" s="83"/>
      <c r="D507" s="73">
        <f>3000/1.19</f>
        <v>2521.0084033613448</v>
      </c>
      <c r="E507" s="66" t="s">
        <v>59</v>
      </c>
      <c r="F507" s="67" t="s">
        <v>60</v>
      </c>
      <c r="G507" s="67" t="s">
        <v>66</v>
      </c>
      <c r="H507" s="67"/>
      <c r="I507" s="68" t="s">
        <v>67</v>
      </c>
    </row>
    <row r="508" spans="1:12" s="31" customFormat="1" ht="18.75" x14ac:dyDescent="0.3">
      <c r="A508" s="169" t="s">
        <v>267</v>
      </c>
      <c r="B508" s="170"/>
      <c r="C508" s="171"/>
      <c r="D508" s="69">
        <f>SUM(D507)*1.19</f>
        <v>3000</v>
      </c>
      <c r="E508" s="66"/>
      <c r="F508" s="67"/>
      <c r="G508" s="67"/>
      <c r="H508" s="67"/>
      <c r="I508" s="68"/>
      <c r="K508" s="34"/>
      <c r="L508" s="34"/>
    </row>
    <row r="509" spans="1:12" ht="24" x14ac:dyDescent="0.25">
      <c r="A509" s="62">
        <v>451</v>
      </c>
      <c r="B509" s="72" t="s">
        <v>195</v>
      </c>
      <c r="C509" s="72" t="s">
        <v>196</v>
      </c>
      <c r="D509" s="73">
        <f>1612*12</f>
        <v>19344</v>
      </c>
      <c r="E509" s="66" t="s">
        <v>59</v>
      </c>
      <c r="F509" s="67" t="s">
        <v>60</v>
      </c>
      <c r="G509" s="67" t="s">
        <v>66</v>
      </c>
      <c r="H509" s="67" t="s">
        <v>183</v>
      </c>
      <c r="I509" s="68" t="s">
        <v>67</v>
      </c>
    </row>
    <row r="510" spans="1:12" ht="24" x14ac:dyDescent="0.25">
      <c r="A510" s="62">
        <v>452</v>
      </c>
      <c r="B510" s="72" t="s">
        <v>197</v>
      </c>
      <c r="C510" s="72" t="s">
        <v>359</v>
      </c>
      <c r="D510" s="73">
        <v>18000</v>
      </c>
      <c r="E510" s="66" t="s">
        <v>59</v>
      </c>
      <c r="F510" s="67" t="s">
        <v>60</v>
      </c>
      <c r="G510" s="67" t="s">
        <v>66</v>
      </c>
      <c r="H510" s="67" t="s">
        <v>183</v>
      </c>
      <c r="I510" s="68" t="s">
        <v>67</v>
      </c>
    </row>
    <row r="511" spans="1:12" ht="24" x14ac:dyDescent="0.25">
      <c r="A511" s="62">
        <v>453</v>
      </c>
      <c r="B511" s="64" t="s">
        <v>703</v>
      </c>
      <c r="C511" s="64" t="s">
        <v>202</v>
      </c>
      <c r="D511" s="73">
        <f>720*12</f>
        <v>8640</v>
      </c>
      <c r="E511" s="66" t="s">
        <v>59</v>
      </c>
      <c r="F511" s="67" t="s">
        <v>60</v>
      </c>
      <c r="G511" s="67" t="s">
        <v>66</v>
      </c>
      <c r="H511" s="67" t="s">
        <v>183</v>
      </c>
      <c r="I511" s="68" t="s">
        <v>67</v>
      </c>
    </row>
    <row r="512" spans="1:12" ht="36" x14ac:dyDescent="0.25">
      <c r="A512" s="62">
        <v>454</v>
      </c>
      <c r="B512" s="72" t="s">
        <v>198</v>
      </c>
      <c r="C512" s="72" t="s">
        <v>358</v>
      </c>
      <c r="D512" s="73">
        <v>20000</v>
      </c>
      <c r="E512" s="66" t="s">
        <v>59</v>
      </c>
      <c r="F512" s="67" t="s">
        <v>60</v>
      </c>
      <c r="G512" s="67" t="s">
        <v>66</v>
      </c>
      <c r="H512" s="67" t="s">
        <v>183</v>
      </c>
      <c r="I512" s="68" t="s">
        <v>67</v>
      </c>
    </row>
    <row r="513" spans="1:12" ht="24" x14ac:dyDescent="0.25">
      <c r="A513" s="62">
        <v>455</v>
      </c>
      <c r="B513" s="72" t="s">
        <v>199</v>
      </c>
      <c r="C513" s="72" t="s">
        <v>200</v>
      </c>
      <c r="D513" s="73">
        <v>1148</v>
      </c>
      <c r="E513" s="66" t="s">
        <v>59</v>
      </c>
      <c r="F513" s="67" t="s">
        <v>60</v>
      </c>
      <c r="G513" s="67" t="s">
        <v>66</v>
      </c>
      <c r="H513" s="67" t="s">
        <v>183</v>
      </c>
      <c r="I513" s="68" t="s">
        <v>67</v>
      </c>
    </row>
    <row r="514" spans="1:12" ht="24" x14ac:dyDescent="0.25">
      <c r="A514" s="62">
        <v>456</v>
      </c>
      <c r="B514" s="72" t="s">
        <v>201</v>
      </c>
      <c r="C514" s="72" t="s">
        <v>202</v>
      </c>
      <c r="D514" s="73">
        <f>7296+1126.605+1610.361</f>
        <v>10032.966</v>
      </c>
      <c r="E514" s="66" t="s">
        <v>59</v>
      </c>
      <c r="F514" s="67" t="s">
        <v>60</v>
      </c>
      <c r="G514" s="67" t="s">
        <v>66</v>
      </c>
      <c r="H514" s="67" t="s">
        <v>183</v>
      </c>
      <c r="I514" s="68" t="s">
        <v>67</v>
      </c>
    </row>
    <row r="515" spans="1:12" x14ac:dyDescent="0.25">
      <c r="A515" s="84"/>
      <c r="B515" s="85" t="s">
        <v>1016</v>
      </c>
      <c r="C515" s="144"/>
      <c r="D515" s="73">
        <f>58173.69/1.19</f>
        <v>48885.45378151261</v>
      </c>
      <c r="E515" s="66"/>
      <c r="F515" s="67"/>
      <c r="G515" s="67"/>
      <c r="H515" s="67"/>
      <c r="I515" s="68"/>
    </row>
    <row r="516" spans="1:12" s="31" customFormat="1" ht="18.75" x14ac:dyDescent="0.3">
      <c r="A516" s="169" t="s">
        <v>268</v>
      </c>
      <c r="B516" s="170"/>
      <c r="C516" s="171"/>
      <c r="D516" s="69">
        <f>SUM(D509:D515)*1.19</f>
        <v>149999.99953999999</v>
      </c>
      <c r="E516" s="66"/>
      <c r="F516" s="67"/>
      <c r="G516" s="67"/>
      <c r="H516" s="67"/>
      <c r="I516" s="68"/>
      <c r="K516" s="34"/>
      <c r="L516" s="34"/>
    </row>
    <row r="517" spans="1:12" ht="24" x14ac:dyDescent="0.25">
      <c r="A517" s="62">
        <v>457</v>
      </c>
      <c r="B517" s="81" t="s">
        <v>203</v>
      </c>
      <c r="C517" s="81"/>
      <c r="D517" s="73">
        <f>25000/1.19</f>
        <v>21008.403361344539</v>
      </c>
      <c r="E517" s="66" t="s">
        <v>59</v>
      </c>
      <c r="F517" s="67" t="s">
        <v>60</v>
      </c>
      <c r="G517" s="67" t="s">
        <v>66</v>
      </c>
      <c r="H517" s="67"/>
      <c r="I517" s="68" t="s">
        <v>67</v>
      </c>
    </row>
    <row r="518" spans="1:12" s="31" customFormat="1" ht="18.75" x14ac:dyDescent="0.3">
      <c r="A518" s="169" t="s">
        <v>269</v>
      </c>
      <c r="B518" s="170"/>
      <c r="C518" s="171"/>
      <c r="D518" s="69">
        <f>SUM(D517)*1.19</f>
        <v>25000</v>
      </c>
      <c r="E518" s="66"/>
      <c r="F518" s="67"/>
      <c r="G518" s="67"/>
      <c r="H518" s="67"/>
      <c r="I518" s="68"/>
      <c r="K518" s="34"/>
      <c r="L518" s="34"/>
    </row>
    <row r="519" spans="1:12" ht="24" x14ac:dyDescent="0.25">
      <c r="A519" s="62">
        <v>458</v>
      </c>
      <c r="B519" s="72" t="s">
        <v>878</v>
      </c>
      <c r="C519" s="83"/>
      <c r="D519" s="73">
        <v>0</v>
      </c>
      <c r="E519" s="66" t="s">
        <v>59</v>
      </c>
      <c r="F519" s="67" t="s">
        <v>60</v>
      </c>
      <c r="G519" s="67" t="s">
        <v>66</v>
      </c>
      <c r="H519" s="67"/>
      <c r="I519" s="68" t="s">
        <v>67</v>
      </c>
    </row>
    <row r="520" spans="1:12" s="31" customFormat="1" ht="18.75" x14ac:dyDescent="0.3">
      <c r="A520" s="169" t="s">
        <v>877</v>
      </c>
      <c r="B520" s="170"/>
      <c r="C520" s="171"/>
      <c r="D520" s="69">
        <f>SUM(D519)*1.19</f>
        <v>0</v>
      </c>
      <c r="E520" s="66"/>
      <c r="F520" s="67"/>
      <c r="G520" s="67"/>
      <c r="H520" s="67"/>
      <c r="I520" s="68"/>
      <c r="K520" s="138"/>
      <c r="L520" s="138"/>
    </row>
    <row r="521" spans="1:12" ht="24" x14ac:dyDescent="0.25">
      <c r="A521" s="62">
        <v>459</v>
      </c>
      <c r="B521" s="72" t="s">
        <v>204</v>
      </c>
      <c r="C521" s="83"/>
      <c r="D521" s="73">
        <f>50000/1.19</f>
        <v>42016.806722689078</v>
      </c>
      <c r="E521" s="66" t="s">
        <v>59</v>
      </c>
      <c r="F521" s="67" t="s">
        <v>60</v>
      </c>
      <c r="G521" s="67" t="s">
        <v>66</v>
      </c>
      <c r="H521" s="67"/>
      <c r="I521" s="68" t="s">
        <v>67</v>
      </c>
    </row>
    <row r="522" spans="1:12" s="31" customFormat="1" ht="18.75" x14ac:dyDescent="0.3">
      <c r="A522" s="169" t="s">
        <v>270</v>
      </c>
      <c r="B522" s="170"/>
      <c r="C522" s="171"/>
      <c r="D522" s="69">
        <f>SUM(D521)*1.19</f>
        <v>50000</v>
      </c>
      <c r="E522" s="66"/>
      <c r="F522" s="67"/>
      <c r="G522" s="67"/>
      <c r="H522" s="67"/>
      <c r="I522" s="68"/>
      <c r="K522" s="34"/>
      <c r="L522" s="34"/>
    </row>
    <row r="523" spans="1:12" ht="24" x14ac:dyDescent="0.25">
      <c r="A523" s="62">
        <v>460</v>
      </c>
      <c r="B523" s="72" t="s">
        <v>205</v>
      </c>
      <c r="C523" s="83"/>
      <c r="D523" s="73">
        <f>50000/1.19</f>
        <v>42016.806722689078</v>
      </c>
      <c r="E523" s="66" t="s">
        <v>59</v>
      </c>
      <c r="F523" s="67" t="s">
        <v>60</v>
      </c>
      <c r="G523" s="67" t="s">
        <v>66</v>
      </c>
      <c r="H523" s="67"/>
      <c r="I523" s="68" t="s">
        <v>67</v>
      </c>
    </row>
    <row r="524" spans="1:12" s="31" customFormat="1" ht="18.75" x14ac:dyDescent="0.3">
      <c r="A524" s="169" t="s">
        <v>271</v>
      </c>
      <c r="B524" s="170"/>
      <c r="C524" s="171"/>
      <c r="D524" s="69">
        <f>SUM(D523)*1.19</f>
        <v>50000</v>
      </c>
      <c r="E524" s="66"/>
      <c r="F524" s="67"/>
      <c r="G524" s="67"/>
      <c r="H524" s="67"/>
      <c r="I524" s="68"/>
      <c r="K524" s="34"/>
      <c r="L524" s="34"/>
    </row>
    <row r="525" spans="1:12" ht="24" hidden="1" x14ac:dyDescent="0.25">
      <c r="A525" s="62">
        <v>461</v>
      </c>
      <c r="B525" s="72" t="s">
        <v>328</v>
      </c>
      <c r="C525" s="72" t="s">
        <v>398</v>
      </c>
      <c r="D525" s="73">
        <v>0</v>
      </c>
      <c r="E525" s="66" t="s">
        <v>59</v>
      </c>
      <c r="F525" s="67" t="s">
        <v>60</v>
      </c>
      <c r="G525" s="67" t="s">
        <v>66</v>
      </c>
      <c r="H525" s="67" t="s">
        <v>183</v>
      </c>
      <c r="I525" s="68" t="s">
        <v>67</v>
      </c>
    </row>
    <row r="526" spans="1:12" hidden="1" x14ac:dyDescent="0.25">
      <c r="A526" s="62">
        <v>462</v>
      </c>
      <c r="B526" s="72" t="s">
        <v>329</v>
      </c>
      <c r="C526" s="72" t="s">
        <v>336</v>
      </c>
      <c r="D526" s="73">
        <v>0</v>
      </c>
      <c r="E526" s="66"/>
      <c r="F526" s="67"/>
      <c r="G526" s="67"/>
      <c r="H526" s="67"/>
      <c r="I526" s="68"/>
    </row>
    <row r="527" spans="1:12" ht="24" hidden="1" x14ac:dyDescent="0.25">
      <c r="A527" s="62">
        <v>200</v>
      </c>
      <c r="B527" s="72" t="s">
        <v>283</v>
      </c>
      <c r="C527" s="72" t="s">
        <v>282</v>
      </c>
      <c r="D527" s="73"/>
      <c r="E527" s="66" t="s">
        <v>59</v>
      </c>
      <c r="F527" s="67" t="s">
        <v>60</v>
      </c>
      <c r="G527" s="67" t="s">
        <v>66</v>
      </c>
      <c r="H527" s="67" t="s">
        <v>183</v>
      </c>
      <c r="I527" s="68" t="s">
        <v>67</v>
      </c>
    </row>
    <row r="528" spans="1:12" hidden="1" x14ac:dyDescent="0.25">
      <c r="A528" s="84">
        <v>201</v>
      </c>
      <c r="B528" s="85" t="s">
        <v>293</v>
      </c>
      <c r="C528" s="72" t="s">
        <v>304</v>
      </c>
      <c r="D528" s="73"/>
      <c r="E528" s="66"/>
      <c r="F528" s="67"/>
      <c r="G528" s="67"/>
      <c r="H528" s="67"/>
      <c r="I528" s="68"/>
    </row>
    <row r="529" spans="1:12" s="31" customFormat="1" ht="18.75" hidden="1" x14ac:dyDescent="0.3">
      <c r="A529" s="169" t="s">
        <v>298</v>
      </c>
      <c r="B529" s="170"/>
      <c r="C529" s="171"/>
      <c r="D529" s="69">
        <f>SUM(D525:D528)*1.19</f>
        <v>0</v>
      </c>
      <c r="E529" s="66"/>
      <c r="F529" s="67"/>
      <c r="G529" s="67"/>
      <c r="H529" s="67"/>
      <c r="I529" s="68"/>
      <c r="K529" s="51"/>
      <c r="L529" s="51"/>
    </row>
    <row r="530" spans="1:12" ht="24" hidden="1" x14ac:dyDescent="0.25">
      <c r="A530" s="62">
        <v>462</v>
      </c>
      <c r="B530" s="72" t="s">
        <v>294</v>
      </c>
      <c r="C530" s="72" t="s">
        <v>296</v>
      </c>
      <c r="D530" s="73">
        <v>0</v>
      </c>
      <c r="E530" s="66" t="s">
        <v>59</v>
      </c>
      <c r="F530" s="67" t="s">
        <v>295</v>
      </c>
      <c r="G530" s="67" t="s">
        <v>66</v>
      </c>
      <c r="H530" s="67" t="s">
        <v>183</v>
      </c>
      <c r="I530" s="68" t="s">
        <v>67</v>
      </c>
    </row>
    <row r="531" spans="1:12" hidden="1" x14ac:dyDescent="0.25">
      <c r="A531" s="62">
        <v>464</v>
      </c>
      <c r="B531" s="72" t="s">
        <v>399</v>
      </c>
      <c r="C531" s="72"/>
      <c r="D531" s="73">
        <v>0</v>
      </c>
      <c r="E531" s="66"/>
      <c r="F531" s="67"/>
      <c r="G531" s="67"/>
      <c r="H531" s="67"/>
      <c r="I531" s="68"/>
    </row>
    <row r="532" spans="1:12" s="31" customFormat="1" ht="18.75" hidden="1" x14ac:dyDescent="0.3">
      <c r="A532" s="169" t="s">
        <v>305</v>
      </c>
      <c r="B532" s="170"/>
      <c r="C532" s="171"/>
      <c r="D532" s="69">
        <f>SUM(D530:D531)*1.19</f>
        <v>0</v>
      </c>
      <c r="E532" s="66"/>
      <c r="F532" s="67"/>
      <c r="G532" s="67"/>
      <c r="H532" s="67"/>
      <c r="I532" s="68"/>
      <c r="K532" s="34"/>
      <c r="L532" s="34"/>
    </row>
    <row r="533" spans="1:12" x14ac:dyDescent="0.25">
      <c r="A533" s="172" t="s">
        <v>272</v>
      </c>
      <c r="B533" s="173"/>
      <c r="C533" s="174"/>
      <c r="D533" s="86">
        <f>D532+D524+D522+D518+D516+D508+D506+D504+D502+D387+D385+D383+D379+D351+D309+D167+D164+D140+D60+D55+D19+D17+D15+D13+D11+D529</f>
        <v>7184771.0546950009</v>
      </c>
      <c r="E533" s="175"/>
      <c r="F533" s="175"/>
      <c r="G533" s="175"/>
      <c r="H533" s="175"/>
      <c r="I533" s="175"/>
    </row>
    <row r="535" spans="1:12" s="37" customFormat="1" ht="12.75" x14ac:dyDescent="0.2">
      <c r="A535" s="35"/>
      <c r="B535" s="35" t="s">
        <v>273</v>
      </c>
      <c r="C535" s="151" t="s">
        <v>301</v>
      </c>
      <c r="D535" s="151"/>
      <c r="E535" s="151"/>
      <c r="G535" s="152" t="s">
        <v>274</v>
      </c>
      <c r="H535" s="152"/>
      <c r="I535" s="39"/>
      <c r="J535" s="39"/>
    </row>
    <row r="536" spans="1:12" s="37" customFormat="1" ht="12.75" x14ac:dyDescent="0.2">
      <c r="A536" s="35"/>
      <c r="B536" s="35" t="s">
        <v>275</v>
      </c>
      <c r="C536" s="151" t="s">
        <v>302</v>
      </c>
      <c r="D536" s="151"/>
      <c r="E536" s="151"/>
      <c r="G536" s="151" t="s">
        <v>276</v>
      </c>
      <c r="H536" s="151"/>
      <c r="I536" s="35"/>
      <c r="J536" s="35"/>
    </row>
  </sheetData>
  <sortState xmlns:xlrd2="http://schemas.microsoft.com/office/spreadsheetml/2017/richdata2" ref="B63:D337">
    <sortCondition ref="B63:B337"/>
  </sortState>
  <mergeCells count="35">
    <mergeCell ref="A532:C532"/>
    <mergeCell ref="A529:C529"/>
    <mergeCell ref="A524:C524"/>
    <mergeCell ref="A522:C522"/>
    <mergeCell ref="A502:C502"/>
    <mergeCell ref="A506:C506"/>
    <mergeCell ref="A508:C508"/>
    <mergeCell ref="A516:C516"/>
    <mergeCell ref="A518:C518"/>
    <mergeCell ref="A520:C520"/>
    <mergeCell ref="A164:C164"/>
    <mergeCell ref="A167:C167"/>
    <mergeCell ref="A309:C309"/>
    <mergeCell ref="A351:C351"/>
    <mergeCell ref="A17:C17"/>
    <mergeCell ref="A19:C19"/>
    <mergeCell ref="A55:C55"/>
    <mergeCell ref="A60:C60"/>
    <mergeCell ref="A140:C140"/>
    <mergeCell ref="A8:I8"/>
    <mergeCell ref="K10:L14"/>
    <mergeCell ref="A11:C11"/>
    <mergeCell ref="A13:C13"/>
    <mergeCell ref="A15:C15"/>
    <mergeCell ref="A379:C379"/>
    <mergeCell ref="A383:C383"/>
    <mergeCell ref="A385:C385"/>
    <mergeCell ref="A387:C387"/>
    <mergeCell ref="A504:C504"/>
    <mergeCell ref="C536:E536"/>
    <mergeCell ref="G535:H535"/>
    <mergeCell ref="G536:H536"/>
    <mergeCell ref="C535:E535"/>
    <mergeCell ref="A533:C533"/>
    <mergeCell ref="E533:I533"/>
  </mergeCells>
  <pageMargins left="0.7" right="0.7" top="0.75" bottom="0.75" header="0.3" footer="0.3"/>
  <pageSetup paperSize="9" scale="60" orientation="landscape"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8"/>
  <sheetViews>
    <sheetView workbookViewId="0">
      <selection activeCell="C1" sqref="C1:C73"/>
    </sheetView>
  </sheetViews>
  <sheetFormatPr defaultRowHeight="15" x14ac:dyDescent="0.25"/>
  <cols>
    <col min="1" max="1" width="66" bestFit="1" customWidth="1"/>
    <col min="3" max="3" width="10.85546875" customWidth="1"/>
  </cols>
  <sheetData>
    <row r="1" spans="1:3" x14ac:dyDescent="0.25">
      <c r="A1" t="s">
        <v>704</v>
      </c>
      <c r="B1">
        <v>2499</v>
      </c>
      <c r="C1">
        <v>2100</v>
      </c>
    </row>
    <row r="2" spans="1:3" x14ac:dyDescent="0.25">
      <c r="A2" t="s">
        <v>705</v>
      </c>
      <c r="B2">
        <v>599.79999999999995</v>
      </c>
      <c r="C2">
        <v>504.03</v>
      </c>
    </row>
    <row r="3" spans="1:3" x14ac:dyDescent="0.25">
      <c r="A3" t="s">
        <v>706</v>
      </c>
      <c r="B3">
        <v>60</v>
      </c>
      <c r="C3">
        <v>50.42</v>
      </c>
    </row>
    <row r="4" spans="1:3" x14ac:dyDescent="0.25">
      <c r="A4" t="s">
        <v>707</v>
      </c>
      <c r="B4">
        <v>102.99</v>
      </c>
      <c r="C4">
        <v>86.55</v>
      </c>
    </row>
    <row r="5" spans="1:3" x14ac:dyDescent="0.25">
      <c r="A5" t="s">
        <v>708</v>
      </c>
      <c r="B5">
        <v>6545</v>
      </c>
      <c r="C5">
        <v>5500</v>
      </c>
    </row>
    <row r="6" spans="1:3" x14ac:dyDescent="0.25">
      <c r="A6" t="s">
        <v>709</v>
      </c>
      <c r="B6">
        <v>1993.25</v>
      </c>
      <c r="C6">
        <v>12904</v>
      </c>
    </row>
    <row r="7" spans="1:3" x14ac:dyDescent="0.25">
      <c r="A7" t="s">
        <v>710</v>
      </c>
      <c r="B7">
        <v>69.02</v>
      </c>
      <c r="C7">
        <v>58</v>
      </c>
    </row>
    <row r="8" spans="1:3" x14ac:dyDescent="0.25">
      <c r="A8" t="s">
        <v>711</v>
      </c>
      <c r="B8">
        <v>3808</v>
      </c>
      <c r="C8">
        <v>3200</v>
      </c>
    </row>
    <row r="9" spans="1:3" x14ac:dyDescent="0.25">
      <c r="A9" t="s">
        <v>712</v>
      </c>
      <c r="B9">
        <v>6247.5</v>
      </c>
      <c r="C9">
        <v>5250</v>
      </c>
    </row>
    <row r="10" spans="1:3" x14ac:dyDescent="0.25">
      <c r="A10" t="s">
        <v>713</v>
      </c>
      <c r="B10">
        <v>2023</v>
      </c>
      <c r="C10">
        <v>1700</v>
      </c>
    </row>
    <row r="11" spans="1:3" x14ac:dyDescent="0.25">
      <c r="A11" t="s">
        <v>714</v>
      </c>
      <c r="B11">
        <v>1904</v>
      </c>
      <c r="C11">
        <v>1600</v>
      </c>
    </row>
    <row r="12" spans="1:3" x14ac:dyDescent="0.25">
      <c r="A12" t="s">
        <v>715</v>
      </c>
      <c r="B12">
        <v>2201.5</v>
      </c>
      <c r="C12">
        <v>1850</v>
      </c>
    </row>
    <row r="13" spans="1:3" x14ac:dyDescent="0.25">
      <c r="A13" t="s">
        <v>716</v>
      </c>
      <c r="B13">
        <v>2499</v>
      </c>
      <c r="C13">
        <v>2100</v>
      </c>
    </row>
    <row r="14" spans="1:3" x14ac:dyDescent="0.25">
      <c r="A14" t="s">
        <v>717</v>
      </c>
      <c r="B14">
        <v>4879</v>
      </c>
      <c r="C14">
        <v>4100</v>
      </c>
    </row>
    <row r="15" spans="1:3" x14ac:dyDescent="0.25">
      <c r="A15" t="s">
        <v>718</v>
      </c>
      <c r="B15">
        <v>6545</v>
      </c>
      <c r="C15">
        <v>5500</v>
      </c>
    </row>
    <row r="16" spans="1:3" x14ac:dyDescent="0.25">
      <c r="A16" t="s">
        <v>718</v>
      </c>
      <c r="B16">
        <v>6545</v>
      </c>
      <c r="C16">
        <v>5500</v>
      </c>
    </row>
    <row r="17" spans="1:3" x14ac:dyDescent="0.25">
      <c r="A17" t="s">
        <v>719</v>
      </c>
      <c r="B17">
        <v>9520</v>
      </c>
      <c r="C17">
        <v>8000</v>
      </c>
    </row>
    <row r="18" spans="1:3" x14ac:dyDescent="0.25">
      <c r="A18" t="s">
        <v>720</v>
      </c>
      <c r="B18">
        <v>12376</v>
      </c>
      <c r="C18">
        <v>10400</v>
      </c>
    </row>
    <row r="19" spans="1:3" x14ac:dyDescent="0.25">
      <c r="A19" t="s">
        <v>721</v>
      </c>
      <c r="B19">
        <v>3094</v>
      </c>
      <c r="C19">
        <v>2600</v>
      </c>
    </row>
    <row r="20" spans="1:3" x14ac:dyDescent="0.25">
      <c r="A20" t="s">
        <v>722</v>
      </c>
      <c r="B20">
        <v>5593</v>
      </c>
      <c r="C20">
        <v>4700</v>
      </c>
    </row>
    <row r="21" spans="1:3" x14ac:dyDescent="0.25">
      <c r="A21" t="s">
        <v>723</v>
      </c>
      <c r="B21">
        <v>833</v>
      </c>
      <c r="C21">
        <v>700</v>
      </c>
    </row>
    <row r="22" spans="1:3" x14ac:dyDescent="0.25">
      <c r="A22" t="s">
        <v>724</v>
      </c>
      <c r="B22">
        <v>5652.5</v>
      </c>
      <c r="C22">
        <v>4750</v>
      </c>
    </row>
    <row r="23" spans="1:3" x14ac:dyDescent="0.25">
      <c r="A23" t="s">
        <v>725</v>
      </c>
      <c r="B23">
        <v>17850</v>
      </c>
      <c r="C23">
        <v>15000</v>
      </c>
    </row>
    <row r="24" spans="1:3" x14ac:dyDescent="0.25">
      <c r="A24" t="s">
        <v>726</v>
      </c>
      <c r="B24">
        <v>476</v>
      </c>
      <c r="C24">
        <v>400</v>
      </c>
    </row>
    <row r="25" spans="1:3" x14ac:dyDescent="0.25">
      <c r="A25" t="s">
        <v>727</v>
      </c>
      <c r="B25">
        <v>2261</v>
      </c>
      <c r="C25">
        <v>2340</v>
      </c>
    </row>
    <row r="26" spans="1:3" x14ac:dyDescent="0.25">
      <c r="A26" t="s">
        <v>728</v>
      </c>
      <c r="B26">
        <v>1667.98</v>
      </c>
      <c r="C26">
        <v>1401.66</v>
      </c>
    </row>
    <row r="27" spans="1:3" x14ac:dyDescent="0.25">
      <c r="A27" t="s">
        <v>729</v>
      </c>
      <c r="B27">
        <v>1983.98</v>
      </c>
      <c r="C27">
        <v>1667.21</v>
      </c>
    </row>
    <row r="28" spans="1:3" x14ac:dyDescent="0.25">
      <c r="A28" t="s">
        <v>730</v>
      </c>
      <c r="B28">
        <v>2201.5</v>
      </c>
      <c r="C28">
        <v>1850</v>
      </c>
    </row>
    <row r="29" spans="1:3" x14ac:dyDescent="0.25">
      <c r="A29" t="s">
        <v>731</v>
      </c>
      <c r="B29">
        <v>2266.9499999999998</v>
      </c>
      <c r="C29">
        <v>1905</v>
      </c>
    </row>
    <row r="30" spans="1:3" x14ac:dyDescent="0.25">
      <c r="A30" t="s">
        <v>732</v>
      </c>
      <c r="B30">
        <v>9139.2000000000007</v>
      </c>
      <c r="C30">
        <v>7680</v>
      </c>
    </row>
    <row r="31" spans="1:3" x14ac:dyDescent="0.25">
      <c r="A31" t="s">
        <v>733</v>
      </c>
      <c r="B31">
        <v>13685</v>
      </c>
      <c r="C31">
        <v>11500</v>
      </c>
    </row>
    <row r="32" spans="1:3" x14ac:dyDescent="0.25">
      <c r="A32" t="s">
        <v>734</v>
      </c>
      <c r="B32">
        <v>815.15</v>
      </c>
      <c r="C32">
        <v>685</v>
      </c>
    </row>
    <row r="33" spans="1:3" x14ac:dyDescent="0.25">
      <c r="A33" t="s">
        <v>735</v>
      </c>
      <c r="B33">
        <v>1535.1</v>
      </c>
      <c r="C33">
        <v>1290</v>
      </c>
    </row>
    <row r="34" spans="1:3" x14ac:dyDescent="0.25">
      <c r="A34" t="s">
        <v>736</v>
      </c>
      <c r="B34">
        <v>799.99</v>
      </c>
      <c r="C34">
        <v>672.26</v>
      </c>
    </row>
    <row r="35" spans="1:3" x14ac:dyDescent="0.25">
      <c r="A35" t="s">
        <v>737</v>
      </c>
      <c r="B35">
        <v>1399.9</v>
      </c>
      <c r="C35">
        <v>1176.3900000000001</v>
      </c>
    </row>
    <row r="36" spans="1:3" x14ac:dyDescent="0.25">
      <c r="A36" t="s">
        <v>738</v>
      </c>
      <c r="B36">
        <v>1099.99</v>
      </c>
      <c r="C36">
        <v>924.36</v>
      </c>
    </row>
    <row r="37" spans="1:3" x14ac:dyDescent="0.25">
      <c r="A37" t="s">
        <v>739</v>
      </c>
      <c r="B37">
        <v>413.99</v>
      </c>
      <c r="C37">
        <v>347.89</v>
      </c>
    </row>
    <row r="38" spans="1:3" x14ac:dyDescent="0.25">
      <c r="A38" t="s">
        <v>740</v>
      </c>
      <c r="B38">
        <v>199.99</v>
      </c>
      <c r="C38">
        <v>168.06</v>
      </c>
    </row>
    <row r="39" spans="1:3" x14ac:dyDescent="0.25">
      <c r="A39" t="s">
        <v>746</v>
      </c>
      <c r="B39">
        <v>951.76</v>
      </c>
      <c r="C39">
        <v>799.8</v>
      </c>
    </row>
    <row r="40" spans="1:3" x14ac:dyDescent="0.25">
      <c r="A40" t="s">
        <v>747</v>
      </c>
      <c r="B40">
        <v>136.79</v>
      </c>
      <c r="C40">
        <v>114.95</v>
      </c>
    </row>
    <row r="41" spans="1:3" x14ac:dyDescent="0.25">
      <c r="A41" t="s">
        <v>748</v>
      </c>
      <c r="B41">
        <v>8377.6</v>
      </c>
      <c r="C41">
        <v>7040</v>
      </c>
    </row>
    <row r="42" spans="1:3" x14ac:dyDescent="0.25">
      <c r="A42" t="s">
        <v>748</v>
      </c>
      <c r="B42">
        <v>4569.6000000000004</v>
      </c>
      <c r="C42">
        <v>3840</v>
      </c>
    </row>
    <row r="43" spans="1:3" x14ac:dyDescent="0.25">
      <c r="A43" t="s">
        <v>733</v>
      </c>
      <c r="B43">
        <v>2193.17</v>
      </c>
      <c r="C43">
        <v>1843</v>
      </c>
    </row>
    <row r="44" spans="1:3" x14ac:dyDescent="0.25">
      <c r="A44" t="s">
        <v>733</v>
      </c>
      <c r="B44">
        <v>3808</v>
      </c>
      <c r="C44">
        <v>3200</v>
      </c>
    </row>
    <row r="45" spans="1:3" x14ac:dyDescent="0.25">
      <c r="A45" t="s">
        <v>749</v>
      </c>
      <c r="B45">
        <v>0.02</v>
      </c>
      <c r="C45">
        <v>0.87</v>
      </c>
    </row>
    <row r="46" spans="1:3" x14ac:dyDescent="0.25">
      <c r="A46" t="s">
        <v>750</v>
      </c>
      <c r="B46">
        <v>7497</v>
      </c>
      <c r="C46">
        <v>6300</v>
      </c>
    </row>
    <row r="47" spans="1:3" x14ac:dyDescent="0.25">
      <c r="A47" t="s">
        <v>751</v>
      </c>
      <c r="B47">
        <v>1130.5</v>
      </c>
      <c r="C47">
        <v>3800</v>
      </c>
    </row>
    <row r="48" spans="1:3" x14ac:dyDescent="0.25">
      <c r="A48" t="s">
        <v>752</v>
      </c>
      <c r="B48">
        <v>119</v>
      </c>
      <c r="C48">
        <v>100</v>
      </c>
    </row>
    <row r="49" spans="1:3" x14ac:dyDescent="0.25">
      <c r="A49" t="s">
        <v>746</v>
      </c>
      <c r="B49">
        <v>773.5</v>
      </c>
      <c r="C49">
        <v>650</v>
      </c>
    </row>
    <row r="50" spans="1:3" x14ac:dyDescent="0.25">
      <c r="A50" t="s">
        <v>748</v>
      </c>
      <c r="B50">
        <v>2800</v>
      </c>
      <c r="C50">
        <v>2352.94</v>
      </c>
    </row>
    <row r="51" spans="1:3" x14ac:dyDescent="0.25">
      <c r="A51" t="s">
        <v>753</v>
      </c>
      <c r="B51">
        <v>3712.8</v>
      </c>
      <c r="C51">
        <v>3120</v>
      </c>
    </row>
    <row r="52" spans="1:3" x14ac:dyDescent="0.25">
      <c r="A52" t="s">
        <v>754</v>
      </c>
      <c r="B52">
        <v>1265.54</v>
      </c>
      <c r="C52">
        <v>1063.48</v>
      </c>
    </row>
    <row r="53" spans="1:3" x14ac:dyDescent="0.25">
      <c r="A53" t="s">
        <v>755</v>
      </c>
      <c r="B53">
        <v>2880</v>
      </c>
      <c r="C53">
        <v>2420.17</v>
      </c>
    </row>
    <row r="54" spans="1:3" x14ac:dyDescent="0.25">
      <c r="A54" t="s">
        <v>756</v>
      </c>
      <c r="B54">
        <v>1356.6</v>
      </c>
      <c r="C54">
        <v>1140</v>
      </c>
    </row>
    <row r="55" spans="1:3" x14ac:dyDescent="0.25">
      <c r="A55" t="s">
        <v>757</v>
      </c>
      <c r="B55">
        <v>4985.24</v>
      </c>
      <c r="C55">
        <v>4189.28</v>
      </c>
    </row>
    <row r="56" spans="1:3" x14ac:dyDescent="0.25">
      <c r="A56" t="s">
        <v>758</v>
      </c>
      <c r="B56">
        <v>737.8</v>
      </c>
      <c r="C56">
        <v>620</v>
      </c>
    </row>
    <row r="57" spans="1:3" x14ac:dyDescent="0.25">
      <c r="A57" t="s">
        <v>759</v>
      </c>
      <c r="B57">
        <v>1249.5</v>
      </c>
      <c r="C57">
        <v>1050</v>
      </c>
    </row>
    <row r="58" spans="1:3" x14ac:dyDescent="0.25">
      <c r="A58" t="s">
        <v>760</v>
      </c>
      <c r="B58">
        <v>3927</v>
      </c>
      <c r="C58">
        <v>3300</v>
      </c>
    </row>
    <row r="59" spans="1:3" x14ac:dyDescent="0.25">
      <c r="A59" t="s">
        <v>761</v>
      </c>
      <c r="B59">
        <v>209.44</v>
      </c>
      <c r="C59">
        <v>176</v>
      </c>
    </row>
    <row r="60" spans="1:3" x14ac:dyDescent="0.25">
      <c r="A60" t="s">
        <v>762</v>
      </c>
      <c r="B60">
        <v>571.20000000000005</v>
      </c>
      <c r="C60">
        <v>480</v>
      </c>
    </row>
    <row r="61" spans="1:3" x14ac:dyDescent="0.25">
      <c r="A61" t="s">
        <v>763</v>
      </c>
      <c r="B61">
        <v>571.20000000000005</v>
      </c>
      <c r="C61">
        <v>480</v>
      </c>
    </row>
    <row r="62" spans="1:3" x14ac:dyDescent="0.25">
      <c r="A62" t="s">
        <v>764</v>
      </c>
      <c r="B62">
        <v>571.20000000000005</v>
      </c>
      <c r="C62">
        <v>480</v>
      </c>
    </row>
    <row r="63" spans="1:3" x14ac:dyDescent="0.25">
      <c r="A63" t="s">
        <v>765</v>
      </c>
      <c r="B63">
        <v>675.92</v>
      </c>
      <c r="C63">
        <v>568</v>
      </c>
    </row>
    <row r="64" spans="1:3" x14ac:dyDescent="0.25">
      <c r="A64" t="s">
        <v>766</v>
      </c>
      <c r="B64">
        <v>440.3</v>
      </c>
      <c r="C64">
        <v>370</v>
      </c>
    </row>
    <row r="65" spans="1:3" x14ac:dyDescent="0.25">
      <c r="A65" t="s">
        <v>767</v>
      </c>
      <c r="B65">
        <v>928.2</v>
      </c>
      <c r="C65">
        <v>1092</v>
      </c>
    </row>
    <row r="66" spans="1:3" x14ac:dyDescent="0.25">
      <c r="A66" t="s">
        <v>768</v>
      </c>
      <c r="B66">
        <v>737.8</v>
      </c>
      <c r="C66">
        <v>620</v>
      </c>
    </row>
    <row r="67" spans="1:3" x14ac:dyDescent="0.25">
      <c r="A67" t="s">
        <v>769</v>
      </c>
      <c r="B67">
        <v>976.75</v>
      </c>
      <c r="C67">
        <v>820.8</v>
      </c>
    </row>
    <row r="68" spans="1:3" x14ac:dyDescent="0.25">
      <c r="A68" t="s">
        <v>770</v>
      </c>
      <c r="B68">
        <v>731.85</v>
      </c>
      <c r="C68">
        <v>615</v>
      </c>
    </row>
    <row r="69" spans="1:3" x14ac:dyDescent="0.25">
      <c r="A69" t="s">
        <v>771</v>
      </c>
      <c r="B69">
        <v>1463.7</v>
      </c>
      <c r="C69">
        <v>1230</v>
      </c>
    </row>
    <row r="70" spans="1:3" x14ac:dyDescent="0.25">
      <c r="A70" t="s">
        <v>772</v>
      </c>
      <c r="B70">
        <v>487.9</v>
      </c>
      <c r="C70">
        <v>410</v>
      </c>
    </row>
    <row r="71" spans="1:3" x14ac:dyDescent="0.25">
      <c r="A71" t="s">
        <v>773</v>
      </c>
      <c r="B71">
        <v>2737</v>
      </c>
      <c r="C71">
        <v>5900</v>
      </c>
    </row>
    <row r="72" spans="1:3" x14ac:dyDescent="0.25">
      <c r="A72" t="s">
        <v>774</v>
      </c>
      <c r="B72">
        <v>1356.6</v>
      </c>
      <c r="C72">
        <v>1140</v>
      </c>
    </row>
    <row r="73" spans="1:3" x14ac:dyDescent="0.25">
      <c r="A73" t="s">
        <v>775</v>
      </c>
      <c r="B73">
        <v>2094.4</v>
      </c>
      <c r="C73">
        <v>1760</v>
      </c>
    </row>
    <row r="74" spans="1:3" x14ac:dyDescent="0.25">
      <c r="C74">
        <f>SUM(C1:C73)</f>
        <v>195247.12000000002</v>
      </c>
    </row>
    <row r="80" spans="1:3" x14ac:dyDescent="0.25">
      <c r="A80" t="s">
        <v>741</v>
      </c>
      <c r="B80">
        <v>3094</v>
      </c>
      <c r="C80">
        <v>2600</v>
      </c>
    </row>
    <row r="81" spans="1:3" x14ac:dyDescent="0.25">
      <c r="A81" t="s">
        <v>741</v>
      </c>
      <c r="B81">
        <v>3094</v>
      </c>
      <c r="C81">
        <v>2600</v>
      </c>
    </row>
    <row r="82" spans="1:3" x14ac:dyDescent="0.25">
      <c r="A82" t="s">
        <v>742</v>
      </c>
      <c r="B82">
        <v>5236</v>
      </c>
      <c r="C82">
        <v>4400</v>
      </c>
    </row>
    <row r="83" spans="1:3" x14ac:dyDescent="0.25">
      <c r="A83" t="s">
        <v>742</v>
      </c>
      <c r="B83">
        <v>5236</v>
      </c>
      <c r="C83">
        <v>4400</v>
      </c>
    </row>
    <row r="84" spans="1:3" x14ac:dyDescent="0.25">
      <c r="A84" t="s">
        <v>743</v>
      </c>
      <c r="B84">
        <v>1190</v>
      </c>
      <c r="C84">
        <v>1000</v>
      </c>
    </row>
    <row r="85" spans="1:3" x14ac:dyDescent="0.25">
      <c r="A85" t="s">
        <v>743</v>
      </c>
      <c r="B85">
        <v>1190</v>
      </c>
      <c r="C85">
        <v>1000</v>
      </c>
    </row>
    <row r="86" spans="1:3" x14ac:dyDescent="0.25">
      <c r="A86" t="s">
        <v>744</v>
      </c>
      <c r="B86">
        <v>9906.75</v>
      </c>
      <c r="C86">
        <v>8325</v>
      </c>
    </row>
    <row r="87" spans="1:3" x14ac:dyDescent="0.25">
      <c r="A87" t="s">
        <v>744</v>
      </c>
      <c r="B87">
        <v>8835.75</v>
      </c>
      <c r="C87">
        <v>7425</v>
      </c>
    </row>
    <row r="88" spans="1:3" x14ac:dyDescent="0.25">
      <c r="A88" t="s">
        <v>745</v>
      </c>
      <c r="B88">
        <v>5355</v>
      </c>
      <c r="C88">
        <v>4500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8"/>
  <sheetViews>
    <sheetView workbookViewId="0">
      <selection activeCell="B1" sqref="B1:B68"/>
    </sheetView>
  </sheetViews>
  <sheetFormatPr defaultRowHeight="15" x14ac:dyDescent="0.25"/>
  <cols>
    <col min="1" max="1" width="103" bestFit="1" customWidth="1"/>
  </cols>
  <sheetData>
    <row r="1" spans="1:2" x14ac:dyDescent="0.25">
      <c r="A1" t="s">
        <v>426</v>
      </c>
      <c r="B1">
        <v>1231.08</v>
      </c>
    </row>
    <row r="2" spans="1:2" x14ac:dyDescent="0.25">
      <c r="A2" t="s">
        <v>427</v>
      </c>
      <c r="B2">
        <v>92.23</v>
      </c>
    </row>
    <row r="3" spans="1:2" x14ac:dyDescent="0.25">
      <c r="A3" t="s">
        <v>404</v>
      </c>
      <c r="B3">
        <v>2082.5</v>
      </c>
    </row>
    <row r="4" spans="1:2" x14ac:dyDescent="0.25">
      <c r="A4" t="s">
        <v>417</v>
      </c>
      <c r="B4">
        <v>5355</v>
      </c>
    </row>
    <row r="5" spans="1:2" x14ac:dyDescent="0.25">
      <c r="A5" t="s">
        <v>418</v>
      </c>
      <c r="B5">
        <v>5269.32</v>
      </c>
    </row>
    <row r="6" spans="1:2" x14ac:dyDescent="0.25">
      <c r="A6" t="s">
        <v>405</v>
      </c>
      <c r="B6">
        <v>7601.72</v>
      </c>
    </row>
    <row r="7" spans="1:2" x14ac:dyDescent="0.25">
      <c r="A7" t="s">
        <v>405</v>
      </c>
      <c r="B7">
        <v>1034.3499999999999</v>
      </c>
    </row>
    <row r="8" spans="1:2" x14ac:dyDescent="0.25">
      <c r="A8" t="s">
        <v>400</v>
      </c>
      <c r="B8">
        <v>4879</v>
      </c>
    </row>
    <row r="9" spans="1:2" x14ac:dyDescent="0.25">
      <c r="A9" t="s">
        <v>406</v>
      </c>
      <c r="B9">
        <v>1532.72</v>
      </c>
    </row>
    <row r="10" spans="1:2" x14ac:dyDescent="0.25">
      <c r="A10" t="s">
        <v>406</v>
      </c>
      <c r="B10">
        <v>3831.8</v>
      </c>
    </row>
    <row r="11" spans="1:2" x14ac:dyDescent="0.25">
      <c r="A11" t="s">
        <v>419</v>
      </c>
      <c r="B11">
        <v>2299.08</v>
      </c>
    </row>
    <row r="12" spans="1:2" x14ac:dyDescent="0.25">
      <c r="A12" t="s">
        <v>419</v>
      </c>
      <c r="B12">
        <v>5747.7</v>
      </c>
    </row>
    <row r="13" spans="1:2" x14ac:dyDescent="0.25">
      <c r="A13" t="s">
        <v>420</v>
      </c>
      <c r="B13">
        <v>2915.5</v>
      </c>
    </row>
    <row r="14" spans="1:2" x14ac:dyDescent="0.25">
      <c r="A14" t="s">
        <v>428</v>
      </c>
      <c r="B14">
        <v>2915.5</v>
      </c>
    </row>
    <row r="15" spans="1:2" x14ac:dyDescent="0.25">
      <c r="A15" t="s">
        <v>428</v>
      </c>
      <c r="B15">
        <v>726.5</v>
      </c>
    </row>
    <row r="16" spans="1:2" x14ac:dyDescent="0.25">
      <c r="A16" t="s">
        <v>429</v>
      </c>
      <c r="B16">
        <v>309.39999999999998</v>
      </c>
    </row>
    <row r="17" spans="1:2" x14ac:dyDescent="0.25">
      <c r="A17" t="s">
        <v>407</v>
      </c>
      <c r="B17">
        <v>3470.04</v>
      </c>
    </row>
    <row r="18" spans="1:2" x14ac:dyDescent="0.25">
      <c r="A18" t="s">
        <v>430</v>
      </c>
      <c r="B18">
        <v>1038.8699999999999</v>
      </c>
    </row>
    <row r="19" spans="1:2" x14ac:dyDescent="0.25">
      <c r="A19" t="s">
        <v>430</v>
      </c>
      <c r="B19">
        <v>1082.9000000000001</v>
      </c>
    </row>
    <row r="20" spans="1:2" x14ac:dyDescent="0.25">
      <c r="A20" t="s">
        <v>430</v>
      </c>
      <c r="B20">
        <v>1082.9000000000001</v>
      </c>
    </row>
    <row r="21" spans="1:2" x14ac:dyDescent="0.25">
      <c r="A21" t="s">
        <v>401</v>
      </c>
      <c r="B21">
        <v>5319.3</v>
      </c>
    </row>
    <row r="22" spans="1:2" x14ac:dyDescent="0.25">
      <c r="A22" t="s">
        <v>401</v>
      </c>
      <c r="B22">
        <v>5676.3</v>
      </c>
    </row>
    <row r="23" spans="1:2" x14ac:dyDescent="0.25">
      <c r="A23" t="s">
        <v>401</v>
      </c>
      <c r="B23">
        <v>1892.1</v>
      </c>
    </row>
    <row r="24" spans="1:2" x14ac:dyDescent="0.25">
      <c r="A24" t="s">
        <v>431</v>
      </c>
      <c r="B24">
        <v>892.5</v>
      </c>
    </row>
    <row r="25" spans="1:2" x14ac:dyDescent="0.25">
      <c r="A25" t="s">
        <v>431</v>
      </c>
      <c r="B25">
        <v>1785</v>
      </c>
    </row>
    <row r="26" spans="1:2" x14ac:dyDescent="0.25">
      <c r="A26" t="s">
        <v>432</v>
      </c>
      <c r="B26">
        <v>629.51</v>
      </c>
    </row>
    <row r="27" spans="1:2" x14ac:dyDescent="0.25">
      <c r="A27" t="s">
        <v>433</v>
      </c>
      <c r="B27">
        <v>307.02</v>
      </c>
    </row>
    <row r="28" spans="1:2" x14ac:dyDescent="0.25">
      <c r="A28" t="s">
        <v>434</v>
      </c>
      <c r="B28">
        <v>191.59</v>
      </c>
    </row>
    <row r="29" spans="1:2" x14ac:dyDescent="0.25">
      <c r="A29" t="s">
        <v>435</v>
      </c>
      <c r="B29">
        <v>5712</v>
      </c>
    </row>
    <row r="30" spans="1:2" x14ac:dyDescent="0.25">
      <c r="A30" t="s">
        <v>436</v>
      </c>
      <c r="B30">
        <v>15021.37</v>
      </c>
    </row>
    <row r="31" spans="1:2" x14ac:dyDescent="0.25">
      <c r="A31" t="s">
        <v>408</v>
      </c>
      <c r="B31">
        <v>3570</v>
      </c>
    </row>
    <row r="32" spans="1:2" x14ac:dyDescent="0.25">
      <c r="A32" t="s">
        <v>408</v>
      </c>
      <c r="B32">
        <v>5712</v>
      </c>
    </row>
    <row r="33" spans="1:2" x14ac:dyDescent="0.25">
      <c r="A33" t="s">
        <v>402</v>
      </c>
      <c r="B33">
        <v>5712</v>
      </c>
    </row>
    <row r="34" spans="1:2" x14ac:dyDescent="0.25">
      <c r="A34" t="s">
        <v>409</v>
      </c>
      <c r="B34">
        <v>6747.3</v>
      </c>
    </row>
    <row r="35" spans="1:2" x14ac:dyDescent="0.25">
      <c r="A35" t="s">
        <v>409</v>
      </c>
      <c r="B35">
        <v>6925.8</v>
      </c>
    </row>
    <row r="36" spans="1:2" x14ac:dyDescent="0.25">
      <c r="A36" t="s">
        <v>403</v>
      </c>
      <c r="B36">
        <v>3570</v>
      </c>
    </row>
    <row r="37" spans="1:2" x14ac:dyDescent="0.25">
      <c r="A37" t="s">
        <v>437</v>
      </c>
      <c r="B37">
        <v>568.4</v>
      </c>
    </row>
    <row r="38" spans="1:2" x14ac:dyDescent="0.25">
      <c r="A38" t="s">
        <v>438</v>
      </c>
      <c r="B38">
        <v>1249.5</v>
      </c>
    </row>
    <row r="39" spans="1:2" x14ac:dyDescent="0.25">
      <c r="A39" t="s">
        <v>421</v>
      </c>
      <c r="B39">
        <v>2070.6</v>
      </c>
    </row>
    <row r="40" spans="1:2" x14ac:dyDescent="0.25">
      <c r="A40" t="s">
        <v>410</v>
      </c>
      <c r="B40">
        <v>1035.3</v>
      </c>
    </row>
    <row r="41" spans="1:2" x14ac:dyDescent="0.25">
      <c r="A41" t="s">
        <v>439</v>
      </c>
      <c r="B41">
        <v>1856.4</v>
      </c>
    </row>
    <row r="42" spans="1:2" x14ac:dyDescent="0.25">
      <c r="A42" t="s">
        <v>440</v>
      </c>
      <c r="B42">
        <v>13090</v>
      </c>
    </row>
    <row r="43" spans="1:2" x14ac:dyDescent="0.25">
      <c r="A43" t="s">
        <v>441</v>
      </c>
      <c r="B43">
        <v>3141.6</v>
      </c>
    </row>
    <row r="44" spans="1:2" x14ac:dyDescent="0.25">
      <c r="A44" t="s">
        <v>442</v>
      </c>
      <c r="B44">
        <v>1375.26</v>
      </c>
    </row>
    <row r="45" spans="1:2" x14ac:dyDescent="0.25">
      <c r="A45" t="s">
        <v>443</v>
      </c>
      <c r="B45">
        <v>3327.24</v>
      </c>
    </row>
    <row r="46" spans="1:2" x14ac:dyDescent="0.25">
      <c r="A46" t="s">
        <v>422</v>
      </c>
      <c r="B46">
        <v>2891.7</v>
      </c>
    </row>
    <row r="47" spans="1:2" x14ac:dyDescent="0.25">
      <c r="A47" t="s">
        <v>423</v>
      </c>
      <c r="B47">
        <v>1566.04</v>
      </c>
    </row>
    <row r="48" spans="1:2" x14ac:dyDescent="0.25">
      <c r="A48" t="s">
        <v>411</v>
      </c>
      <c r="B48">
        <v>1365.53</v>
      </c>
    </row>
    <row r="49" spans="1:2" x14ac:dyDescent="0.25">
      <c r="A49" t="s">
        <v>411</v>
      </c>
      <c r="B49">
        <v>1118.5999999999999</v>
      </c>
    </row>
    <row r="50" spans="1:2" x14ac:dyDescent="0.25">
      <c r="A50" t="s">
        <v>444</v>
      </c>
      <c r="B50">
        <v>963.9</v>
      </c>
    </row>
    <row r="51" spans="1:2" x14ac:dyDescent="0.25">
      <c r="A51" t="s">
        <v>412</v>
      </c>
      <c r="B51">
        <v>910.35</v>
      </c>
    </row>
    <row r="52" spans="1:2" x14ac:dyDescent="0.25">
      <c r="A52" t="s">
        <v>412</v>
      </c>
      <c r="B52">
        <v>455.18</v>
      </c>
    </row>
    <row r="53" spans="1:2" x14ac:dyDescent="0.25">
      <c r="A53" t="s">
        <v>445</v>
      </c>
      <c r="B53">
        <v>583.1</v>
      </c>
    </row>
    <row r="54" spans="1:2" x14ac:dyDescent="0.25">
      <c r="A54" t="s">
        <v>445</v>
      </c>
      <c r="B54">
        <v>583.1</v>
      </c>
    </row>
    <row r="55" spans="1:2" x14ac:dyDescent="0.25">
      <c r="A55" t="s">
        <v>446</v>
      </c>
      <c r="B55">
        <v>5355</v>
      </c>
    </row>
    <row r="56" spans="1:2" x14ac:dyDescent="0.25">
      <c r="A56" t="s">
        <v>447</v>
      </c>
      <c r="B56">
        <v>1562.02</v>
      </c>
    </row>
    <row r="57" spans="1:2" x14ac:dyDescent="0.25">
      <c r="A57" t="s">
        <v>448</v>
      </c>
      <c r="B57">
        <v>809.63</v>
      </c>
    </row>
    <row r="58" spans="1:2" x14ac:dyDescent="0.25">
      <c r="A58" t="s">
        <v>413</v>
      </c>
      <c r="B58">
        <v>1569.23</v>
      </c>
    </row>
    <row r="59" spans="1:2" x14ac:dyDescent="0.25">
      <c r="A59" t="s">
        <v>424</v>
      </c>
      <c r="B59">
        <v>1307.69</v>
      </c>
    </row>
    <row r="60" spans="1:2" x14ac:dyDescent="0.25">
      <c r="A60" t="s">
        <v>414</v>
      </c>
      <c r="B60">
        <v>15708</v>
      </c>
    </row>
    <row r="61" spans="1:2" x14ac:dyDescent="0.25">
      <c r="A61" t="s">
        <v>414</v>
      </c>
      <c r="B61">
        <v>4712.3999999999996</v>
      </c>
    </row>
    <row r="62" spans="1:2" x14ac:dyDescent="0.25">
      <c r="A62" t="s">
        <v>415</v>
      </c>
      <c r="B62">
        <v>7854</v>
      </c>
    </row>
    <row r="63" spans="1:2" x14ac:dyDescent="0.25">
      <c r="A63" t="s">
        <v>415</v>
      </c>
      <c r="B63">
        <v>7854</v>
      </c>
    </row>
    <row r="64" spans="1:2" x14ac:dyDescent="0.25">
      <c r="A64" t="s">
        <v>416</v>
      </c>
      <c r="B64">
        <v>15708</v>
      </c>
    </row>
    <row r="65" spans="1:2" x14ac:dyDescent="0.25">
      <c r="A65" t="s">
        <v>425</v>
      </c>
      <c r="B65">
        <v>9424.7999999999993</v>
      </c>
    </row>
    <row r="66" spans="1:2" x14ac:dyDescent="0.25">
      <c r="A66" t="s">
        <v>449</v>
      </c>
      <c r="B66">
        <v>339.15</v>
      </c>
    </row>
    <row r="67" spans="1:2" x14ac:dyDescent="0.25">
      <c r="A67" t="s">
        <v>450</v>
      </c>
      <c r="B67">
        <v>6008.8</v>
      </c>
    </row>
    <row r="68" spans="1:2" x14ac:dyDescent="0.25">
      <c r="A68" t="s">
        <v>451</v>
      </c>
      <c r="B68">
        <v>189.94</v>
      </c>
    </row>
  </sheetData>
  <sortState xmlns:xlrd2="http://schemas.microsoft.com/office/spreadsheetml/2017/richdata2" ref="A1:B36">
    <sortCondition ref="A1"/>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08"/>
  <sheetViews>
    <sheetView topLeftCell="A313" workbookViewId="0">
      <selection activeCell="A340" sqref="A340"/>
    </sheetView>
  </sheetViews>
  <sheetFormatPr defaultRowHeight="15" x14ac:dyDescent="0.25"/>
  <cols>
    <col min="1" max="1" width="88.42578125" bestFit="1" customWidth="1"/>
    <col min="2" max="3" width="9.5703125" style="89" bestFit="1" customWidth="1"/>
    <col min="4" max="4" width="15.28515625" style="88" customWidth="1"/>
  </cols>
  <sheetData>
    <row r="1" spans="1:4" x14ac:dyDescent="0.25">
      <c r="A1" t="s">
        <v>503</v>
      </c>
      <c r="B1" s="89">
        <v>910.35</v>
      </c>
      <c r="C1" s="89">
        <f>B1/1.19</f>
        <v>765</v>
      </c>
      <c r="D1" s="88">
        <v>43924</v>
      </c>
    </row>
    <row r="2" spans="1:4" x14ac:dyDescent="0.25">
      <c r="A2" t="s">
        <v>623</v>
      </c>
      <c r="B2" s="89">
        <v>157.68</v>
      </c>
      <c r="C2" s="89">
        <f t="shared" ref="C2:C65" si="0">B2/1.19</f>
        <v>132.50420168067228</v>
      </c>
      <c r="D2" s="88">
        <v>43892</v>
      </c>
    </row>
    <row r="3" spans="1:4" x14ac:dyDescent="0.25">
      <c r="A3" t="s">
        <v>623</v>
      </c>
      <c r="B3" s="89">
        <v>157.68</v>
      </c>
      <c r="C3" s="89">
        <f t="shared" si="0"/>
        <v>132.50420168067228</v>
      </c>
      <c r="D3" s="88">
        <v>43921</v>
      </c>
    </row>
    <row r="4" spans="1:4" x14ac:dyDescent="0.25">
      <c r="A4" t="s">
        <v>623</v>
      </c>
      <c r="B4" s="89">
        <v>157.68</v>
      </c>
      <c r="C4" s="89">
        <f t="shared" si="0"/>
        <v>132.50420168067228</v>
      </c>
      <c r="D4" s="88">
        <v>43980</v>
      </c>
    </row>
    <row r="5" spans="1:4" x14ac:dyDescent="0.25">
      <c r="A5" t="s">
        <v>624</v>
      </c>
      <c r="B5" s="89">
        <v>157.68</v>
      </c>
      <c r="C5" s="89">
        <f t="shared" si="0"/>
        <v>132.50420168067228</v>
      </c>
      <c r="D5" s="88">
        <v>43868</v>
      </c>
    </row>
    <row r="6" spans="1:4" x14ac:dyDescent="0.25">
      <c r="A6" t="s">
        <v>624</v>
      </c>
      <c r="B6" s="89">
        <v>157.68</v>
      </c>
      <c r="C6" s="89">
        <f t="shared" si="0"/>
        <v>132.50420168067228</v>
      </c>
      <c r="D6" s="88">
        <v>43921</v>
      </c>
    </row>
    <row r="7" spans="1:4" x14ac:dyDescent="0.25">
      <c r="A7" t="s">
        <v>624</v>
      </c>
      <c r="B7" s="89">
        <v>157.68</v>
      </c>
      <c r="C7" s="89">
        <f t="shared" si="0"/>
        <v>132.50420168067228</v>
      </c>
      <c r="D7" s="88">
        <v>43921</v>
      </c>
    </row>
    <row r="8" spans="1:4" x14ac:dyDescent="0.25">
      <c r="A8" t="s">
        <v>624</v>
      </c>
      <c r="B8" s="89">
        <v>315.35000000000002</v>
      </c>
      <c r="C8" s="89">
        <f t="shared" si="0"/>
        <v>265.00000000000006</v>
      </c>
      <c r="D8" s="88">
        <v>43980</v>
      </c>
    </row>
    <row r="9" spans="1:4" x14ac:dyDescent="0.25">
      <c r="A9" t="s">
        <v>624</v>
      </c>
      <c r="B9" s="89">
        <v>172.55</v>
      </c>
      <c r="C9" s="89">
        <f t="shared" si="0"/>
        <v>145.00000000000003</v>
      </c>
      <c r="D9" s="88">
        <v>44089</v>
      </c>
    </row>
    <row r="10" spans="1:4" x14ac:dyDescent="0.25">
      <c r="A10" t="s">
        <v>624</v>
      </c>
      <c r="B10" s="89">
        <v>172.55</v>
      </c>
      <c r="C10" s="89">
        <f t="shared" si="0"/>
        <v>145.00000000000003</v>
      </c>
      <c r="D10" s="88">
        <v>44106</v>
      </c>
    </row>
    <row r="11" spans="1:4" x14ac:dyDescent="0.25">
      <c r="A11" t="s">
        <v>625</v>
      </c>
      <c r="B11" s="89">
        <v>157.68</v>
      </c>
      <c r="C11" s="89">
        <f t="shared" si="0"/>
        <v>132.50420168067228</v>
      </c>
      <c r="D11" s="88">
        <v>43892</v>
      </c>
    </row>
    <row r="12" spans="1:4" x14ac:dyDescent="0.25">
      <c r="A12" t="s">
        <v>625</v>
      </c>
      <c r="B12" s="89">
        <v>157.68</v>
      </c>
      <c r="C12" s="89">
        <f t="shared" si="0"/>
        <v>132.50420168067228</v>
      </c>
      <c r="D12" s="88">
        <v>43921</v>
      </c>
    </row>
    <row r="13" spans="1:4" x14ac:dyDescent="0.25">
      <c r="A13" t="s">
        <v>625</v>
      </c>
      <c r="B13" s="89">
        <v>157.68</v>
      </c>
      <c r="C13" s="89">
        <f t="shared" si="0"/>
        <v>132.50420168067228</v>
      </c>
      <c r="D13" s="88">
        <v>43980</v>
      </c>
    </row>
    <row r="14" spans="1:4" x14ac:dyDescent="0.25">
      <c r="A14" t="s">
        <v>626</v>
      </c>
      <c r="B14" s="89">
        <v>157.68</v>
      </c>
      <c r="C14" s="89">
        <f t="shared" si="0"/>
        <v>132.50420168067228</v>
      </c>
      <c r="D14" s="88">
        <v>43868</v>
      </c>
    </row>
    <row r="15" spans="1:4" x14ac:dyDescent="0.25">
      <c r="A15" t="s">
        <v>626</v>
      </c>
      <c r="B15" s="89">
        <v>157.68</v>
      </c>
      <c r="C15" s="89">
        <f t="shared" si="0"/>
        <v>132.50420168067228</v>
      </c>
      <c r="D15" s="88">
        <v>43921</v>
      </c>
    </row>
    <row r="16" spans="1:4" x14ac:dyDescent="0.25">
      <c r="A16" t="s">
        <v>626</v>
      </c>
      <c r="B16" s="89">
        <v>157.68</v>
      </c>
      <c r="C16" s="89">
        <f t="shared" si="0"/>
        <v>132.50420168067228</v>
      </c>
      <c r="D16" s="88">
        <v>43921</v>
      </c>
    </row>
    <row r="17" spans="1:4" x14ac:dyDescent="0.25">
      <c r="A17" t="s">
        <v>626</v>
      </c>
      <c r="B17" s="89">
        <v>315.35000000000002</v>
      </c>
      <c r="C17" s="89">
        <f t="shared" si="0"/>
        <v>265.00000000000006</v>
      </c>
      <c r="D17" s="88">
        <v>43980</v>
      </c>
    </row>
    <row r="18" spans="1:4" x14ac:dyDescent="0.25">
      <c r="A18" t="s">
        <v>627</v>
      </c>
      <c r="B18" s="89">
        <v>157.68</v>
      </c>
      <c r="C18" s="89">
        <f t="shared" si="0"/>
        <v>132.50420168067228</v>
      </c>
      <c r="D18" s="88">
        <v>43868</v>
      </c>
    </row>
    <row r="19" spans="1:4" x14ac:dyDescent="0.25">
      <c r="A19" t="s">
        <v>627</v>
      </c>
      <c r="B19" s="89">
        <v>157.68</v>
      </c>
      <c r="C19" s="89">
        <f t="shared" si="0"/>
        <v>132.50420168067228</v>
      </c>
      <c r="D19" s="88">
        <v>43921</v>
      </c>
    </row>
    <row r="20" spans="1:4" x14ac:dyDescent="0.25">
      <c r="A20" t="s">
        <v>627</v>
      </c>
      <c r="B20" s="89">
        <v>157.68</v>
      </c>
      <c r="C20" s="89">
        <f t="shared" si="0"/>
        <v>132.50420168067228</v>
      </c>
      <c r="D20" s="88">
        <v>43921</v>
      </c>
    </row>
    <row r="21" spans="1:4" x14ac:dyDescent="0.25">
      <c r="A21" t="s">
        <v>627</v>
      </c>
      <c r="B21" s="89">
        <v>315.35000000000002</v>
      </c>
      <c r="C21" s="89">
        <f t="shared" si="0"/>
        <v>265.00000000000006</v>
      </c>
      <c r="D21" s="88">
        <v>43980</v>
      </c>
    </row>
    <row r="22" spans="1:4" x14ac:dyDescent="0.25">
      <c r="A22" t="s">
        <v>627</v>
      </c>
      <c r="B22" s="89">
        <v>172.55</v>
      </c>
      <c r="C22" s="89">
        <f t="shared" si="0"/>
        <v>145.00000000000003</v>
      </c>
      <c r="D22" s="88">
        <v>44089</v>
      </c>
    </row>
    <row r="23" spans="1:4" x14ac:dyDescent="0.25">
      <c r="A23" t="s">
        <v>627</v>
      </c>
      <c r="B23" s="89">
        <v>172.55</v>
      </c>
      <c r="C23" s="89">
        <f t="shared" si="0"/>
        <v>145.00000000000003</v>
      </c>
      <c r="D23" s="88">
        <v>44106</v>
      </c>
    </row>
    <row r="24" spans="1:4" x14ac:dyDescent="0.25">
      <c r="A24" t="s">
        <v>628</v>
      </c>
      <c r="B24" s="89">
        <v>145.78</v>
      </c>
      <c r="C24" s="89">
        <f t="shared" si="0"/>
        <v>122.50420168067228</v>
      </c>
      <c r="D24" s="88">
        <v>43892</v>
      </c>
    </row>
    <row r="25" spans="1:4" x14ac:dyDescent="0.25">
      <c r="A25" t="s">
        <v>628</v>
      </c>
      <c r="B25" s="89">
        <v>145.78</v>
      </c>
      <c r="C25" s="89">
        <f t="shared" si="0"/>
        <v>122.50420168067228</v>
      </c>
      <c r="D25" s="88">
        <v>43921</v>
      </c>
    </row>
    <row r="26" spans="1:4" x14ac:dyDescent="0.25">
      <c r="A26" t="s">
        <v>628</v>
      </c>
      <c r="B26" s="89">
        <v>145.78</v>
      </c>
      <c r="C26" s="89">
        <f t="shared" si="0"/>
        <v>122.50420168067228</v>
      </c>
      <c r="D26" s="88">
        <v>43980</v>
      </c>
    </row>
    <row r="27" spans="1:4" x14ac:dyDescent="0.25">
      <c r="A27" t="s">
        <v>628</v>
      </c>
      <c r="B27" s="89">
        <v>154.69999999999999</v>
      </c>
      <c r="C27" s="89">
        <f t="shared" si="0"/>
        <v>130</v>
      </c>
      <c r="D27" s="88">
        <v>44089</v>
      </c>
    </row>
    <row r="28" spans="1:4" x14ac:dyDescent="0.25">
      <c r="A28" t="s">
        <v>628</v>
      </c>
      <c r="B28" s="89">
        <v>154.69999999999999</v>
      </c>
      <c r="C28" s="89">
        <f t="shared" si="0"/>
        <v>130</v>
      </c>
      <c r="D28" s="88">
        <v>44106</v>
      </c>
    </row>
    <row r="29" spans="1:4" x14ac:dyDescent="0.25">
      <c r="A29" t="s">
        <v>629</v>
      </c>
      <c r="B29" s="89">
        <v>145.78</v>
      </c>
      <c r="C29" s="89">
        <f t="shared" si="0"/>
        <v>122.50420168067228</v>
      </c>
      <c r="D29" s="88">
        <v>43892</v>
      </c>
    </row>
    <row r="30" spans="1:4" x14ac:dyDescent="0.25">
      <c r="A30" t="s">
        <v>629</v>
      </c>
      <c r="B30" s="89">
        <v>145.78</v>
      </c>
      <c r="C30" s="89">
        <f t="shared" si="0"/>
        <v>122.50420168067228</v>
      </c>
      <c r="D30" s="88">
        <v>43921</v>
      </c>
    </row>
    <row r="31" spans="1:4" x14ac:dyDescent="0.25">
      <c r="A31" t="s">
        <v>629</v>
      </c>
      <c r="B31" s="89">
        <v>145.78</v>
      </c>
      <c r="C31" s="89">
        <f t="shared" si="0"/>
        <v>122.50420168067228</v>
      </c>
      <c r="D31" s="88">
        <v>43980</v>
      </c>
    </row>
    <row r="32" spans="1:4" x14ac:dyDescent="0.25">
      <c r="A32" t="s">
        <v>629</v>
      </c>
      <c r="B32" s="89">
        <v>154.69999999999999</v>
      </c>
      <c r="C32" s="89">
        <f t="shared" si="0"/>
        <v>130</v>
      </c>
      <c r="D32" s="88">
        <v>44089</v>
      </c>
    </row>
    <row r="33" spans="1:4" x14ac:dyDescent="0.25">
      <c r="A33" t="s">
        <v>629</v>
      </c>
      <c r="B33" s="89">
        <v>154.69999999999999</v>
      </c>
      <c r="C33" s="89">
        <f t="shared" si="0"/>
        <v>130</v>
      </c>
      <c r="D33" s="88">
        <v>44106</v>
      </c>
    </row>
    <row r="34" spans="1:4" x14ac:dyDescent="0.25">
      <c r="A34" t="s">
        <v>619</v>
      </c>
      <c r="B34" s="89">
        <v>0.3</v>
      </c>
      <c r="C34" s="89">
        <f t="shared" si="0"/>
        <v>0.25210084033613445</v>
      </c>
      <c r="D34" s="88">
        <v>43872</v>
      </c>
    </row>
    <row r="35" spans="1:4" x14ac:dyDescent="0.25">
      <c r="A35" t="s">
        <v>619</v>
      </c>
      <c r="B35" s="89">
        <v>0.45</v>
      </c>
      <c r="C35" s="89">
        <f t="shared" si="0"/>
        <v>0.37815126050420172</v>
      </c>
      <c r="D35" s="88">
        <v>43867</v>
      </c>
    </row>
    <row r="36" spans="1:4" x14ac:dyDescent="0.25">
      <c r="A36" t="s">
        <v>619</v>
      </c>
      <c r="B36" s="89">
        <v>0.1</v>
      </c>
      <c r="C36" s="89">
        <f t="shared" si="0"/>
        <v>8.4033613445378158E-2</v>
      </c>
      <c r="D36" s="88">
        <v>43964</v>
      </c>
    </row>
    <row r="37" spans="1:4" x14ac:dyDescent="0.25">
      <c r="A37" t="s">
        <v>619</v>
      </c>
      <c r="B37" s="89">
        <v>0.4</v>
      </c>
      <c r="C37" s="89">
        <f t="shared" si="0"/>
        <v>0.33613445378151263</v>
      </c>
      <c r="D37" s="88">
        <v>43992</v>
      </c>
    </row>
    <row r="38" spans="1:4" x14ac:dyDescent="0.25">
      <c r="A38" t="s">
        <v>619</v>
      </c>
      <c r="B38" s="89">
        <v>0.25</v>
      </c>
      <c r="C38" s="89">
        <f t="shared" si="0"/>
        <v>0.21008403361344538</v>
      </c>
      <c r="D38" s="88">
        <v>44028</v>
      </c>
    </row>
    <row r="39" spans="1:4" x14ac:dyDescent="0.25">
      <c r="A39" t="s">
        <v>619</v>
      </c>
      <c r="B39" s="89">
        <v>0.3</v>
      </c>
      <c r="C39" s="89">
        <f t="shared" si="0"/>
        <v>0.25210084033613445</v>
      </c>
      <c r="D39" s="88">
        <v>44049</v>
      </c>
    </row>
    <row r="40" spans="1:4" x14ac:dyDescent="0.25">
      <c r="A40" t="s">
        <v>619</v>
      </c>
      <c r="B40" s="89">
        <v>0.2</v>
      </c>
      <c r="C40" s="89">
        <f t="shared" si="0"/>
        <v>0.16806722689075632</v>
      </c>
      <c r="D40" s="88">
        <v>44088</v>
      </c>
    </row>
    <row r="41" spans="1:4" x14ac:dyDescent="0.25">
      <c r="A41" t="s">
        <v>619</v>
      </c>
      <c r="B41" s="89">
        <v>0.4</v>
      </c>
      <c r="C41" s="89">
        <f t="shared" si="0"/>
        <v>0.33613445378151263</v>
      </c>
      <c r="D41" s="88">
        <v>44077</v>
      </c>
    </row>
    <row r="42" spans="1:4" x14ac:dyDescent="0.25">
      <c r="A42" t="s">
        <v>619</v>
      </c>
      <c r="B42" s="89">
        <v>0.3</v>
      </c>
      <c r="C42" s="89">
        <f t="shared" si="0"/>
        <v>0.25210084033613445</v>
      </c>
      <c r="D42" s="88">
        <v>44112</v>
      </c>
    </row>
    <row r="43" spans="1:4" x14ac:dyDescent="0.25">
      <c r="A43" t="s">
        <v>653</v>
      </c>
      <c r="B43" s="89">
        <v>571.20000000000005</v>
      </c>
      <c r="C43" s="89">
        <f t="shared" si="0"/>
        <v>480.00000000000006</v>
      </c>
      <c r="D43" s="88">
        <v>44089</v>
      </c>
    </row>
    <row r="44" spans="1:4" x14ac:dyDescent="0.25">
      <c r="A44" t="s">
        <v>653</v>
      </c>
      <c r="B44" s="89">
        <v>571.20000000000005</v>
      </c>
      <c r="C44" s="89">
        <f t="shared" si="0"/>
        <v>480.00000000000006</v>
      </c>
      <c r="D44" s="88">
        <v>43894</v>
      </c>
    </row>
    <row r="45" spans="1:4" x14ac:dyDescent="0.25">
      <c r="A45" t="s">
        <v>653</v>
      </c>
      <c r="B45" s="89">
        <v>571.20000000000005</v>
      </c>
      <c r="C45" s="89">
        <f t="shared" si="0"/>
        <v>480.00000000000006</v>
      </c>
      <c r="D45" s="88">
        <v>43921</v>
      </c>
    </row>
    <row r="46" spans="1:4" x14ac:dyDescent="0.25">
      <c r="A46" t="s">
        <v>653</v>
      </c>
      <c r="B46" s="89">
        <v>856.8</v>
      </c>
      <c r="C46" s="89">
        <f t="shared" si="0"/>
        <v>720</v>
      </c>
      <c r="D46" s="88">
        <v>43994</v>
      </c>
    </row>
    <row r="47" spans="1:4" x14ac:dyDescent="0.25">
      <c r="A47" t="s">
        <v>653</v>
      </c>
      <c r="B47" s="89">
        <v>1428</v>
      </c>
      <c r="C47" s="89">
        <f t="shared" si="0"/>
        <v>1200</v>
      </c>
      <c r="D47" s="88">
        <v>44013</v>
      </c>
    </row>
    <row r="48" spans="1:4" x14ac:dyDescent="0.25">
      <c r="A48" t="s">
        <v>653</v>
      </c>
      <c r="B48" s="89">
        <v>285.60000000000002</v>
      </c>
      <c r="C48" s="89">
        <f t="shared" si="0"/>
        <v>240.00000000000003</v>
      </c>
      <c r="D48" s="88">
        <v>44048</v>
      </c>
    </row>
    <row r="49" spans="1:4" x14ac:dyDescent="0.25">
      <c r="A49" t="s">
        <v>653</v>
      </c>
      <c r="B49" s="89">
        <v>856.8</v>
      </c>
      <c r="C49" s="89">
        <f t="shared" si="0"/>
        <v>720</v>
      </c>
      <c r="D49" s="88">
        <v>44091</v>
      </c>
    </row>
    <row r="50" spans="1:4" x14ac:dyDescent="0.25">
      <c r="A50" t="s">
        <v>653</v>
      </c>
      <c r="B50" s="89">
        <v>856.8</v>
      </c>
      <c r="C50" s="89">
        <f t="shared" si="0"/>
        <v>720</v>
      </c>
      <c r="D50" s="88">
        <v>44106</v>
      </c>
    </row>
    <row r="51" spans="1:4" x14ac:dyDescent="0.25">
      <c r="A51" t="s">
        <v>647</v>
      </c>
      <c r="B51" s="89">
        <v>1547</v>
      </c>
      <c r="C51" s="89">
        <f t="shared" si="0"/>
        <v>1300</v>
      </c>
      <c r="D51" s="88">
        <v>44060</v>
      </c>
    </row>
    <row r="52" spans="1:4" x14ac:dyDescent="0.25">
      <c r="A52" t="s">
        <v>647</v>
      </c>
      <c r="B52" s="89">
        <v>3094</v>
      </c>
      <c r="C52" s="89">
        <f t="shared" si="0"/>
        <v>2600</v>
      </c>
      <c r="D52" s="88">
        <v>44117</v>
      </c>
    </row>
    <row r="53" spans="1:4" x14ac:dyDescent="0.25">
      <c r="A53" t="s">
        <v>647</v>
      </c>
      <c r="B53" s="89">
        <v>3094</v>
      </c>
      <c r="C53" s="89">
        <f t="shared" si="0"/>
        <v>2600</v>
      </c>
      <c r="D53" s="88">
        <v>44089</v>
      </c>
    </row>
    <row r="54" spans="1:4" x14ac:dyDescent="0.25">
      <c r="A54" t="s">
        <v>647</v>
      </c>
      <c r="B54" s="89">
        <v>3094</v>
      </c>
      <c r="C54" s="89">
        <f t="shared" si="0"/>
        <v>2600</v>
      </c>
      <c r="D54" s="88">
        <v>44106</v>
      </c>
    </row>
    <row r="55" spans="1:4" x14ac:dyDescent="0.25">
      <c r="A55" t="s">
        <v>647</v>
      </c>
      <c r="B55" s="89">
        <v>2165.8000000000002</v>
      </c>
      <c r="C55" s="89">
        <f t="shared" si="0"/>
        <v>1820.0000000000002</v>
      </c>
      <c r="D55" s="88">
        <v>44124</v>
      </c>
    </row>
    <row r="56" spans="1:4" x14ac:dyDescent="0.25">
      <c r="A56" t="s">
        <v>654</v>
      </c>
      <c r="B56" s="89">
        <v>2356.1999999999998</v>
      </c>
      <c r="C56" s="89">
        <f t="shared" si="0"/>
        <v>1980</v>
      </c>
      <c r="D56" s="88">
        <v>44025</v>
      </c>
    </row>
    <row r="57" spans="1:4" x14ac:dyDescent="0.25">
      <c r="A57" t="s">
        <v>631</v>
      </c>
      <c r="B57" s="89">
        <v>406.98</v>
      </c>
      <c r="C57" s="89">
        <f t="shared" si="0"/>
        <v>342.00000000000006</v>
      </c>
      <c r="D57" s="88">
        <v>43958</v>
      </c>
    </row>
    <row r="58" spans="1:4" x14ac:dyDescent="0.25">
      <c r="A58" t="s">
        <v>631</v>
      </c>
      <c r="B58" s="89">
        <v>406.98</v>
      </c>
      <c r="C58" s="89">
        <f t="shared" si="0"/>
        <v>342.00000000000006</v>
      </c>
      <c r="D58" s="88">
        <v>43980</v>
      </c>
    </row>
    <row r="59" spans="1:4" x14ac:dyDescent="0.25">
      <c r="A59" t="s">
        <v>631</v>
      </c>
      <c r="B59" s="89">
        <v>455.77</v>
      </c>
      <c r="C59" s="89">
        <f t="shared" si="0"/>
        <v>383</v>
      </c>
      <c r="D59" s="88">
        <v>44049</v>
      </c>
    </row>
    <row r="60" spans="1:4" x14ac:dyDescent="0.25">
      <c r="A60" t="s">
        <v>631</v>
      </c>
      <c r="B60" s="89">
        <v>455.77</v>
      </c>
      <c r="C60" s="89">
        <f t="shared" si="0"/>
        <v>383</v>
      </c>
      <c r="D60" s="88">
        <v>44117</v>
      </c>
    </row>
    <row r="61" spans="1:4" x14ac:dyDescent="0.25">
      <c r="A61" t="s">
        <v>632</v>
      </c>
      <c r="B61" s="89">
        <v>406.98</v>
      </c>
      <c r="C61" s="89">
        <f t="shared" si="0"/>
        <v>342.00000000000006</v>
      </c>
      <c r="D61" s="88">
        <v>43867</v>
      </c>
    </row>
    <row r="62" spans="1:4" x14ac:dyDescent="0.25">
      <c r="A62" t="s">
        <v>632</v>
      </c>
      <c r="B62" s="89">
        <v>406.98</v>
      </c>
      <c r="C62" s="89">
        <f t="shared" si="0"/>
        <v>342.00000000000006</v>
      </c>
      <c r="D62" s="88">
        <v>43980</v>
      </c>
    </row>
    <row r="63" spans="1:4" x14ac:dyDescent="0.25">
      <c r="A63" t="s">
        <v>632</v>
      </c>
      <c r="B63" s="89">
        <v>455.77</v>
      </c>
      <c r="C63" s="89">
        <f t="shared" si="0"/>
        <v>383</v>
      </c>
      <c r="D63" s="88">
        <v>44088</v>
      </c>
    </row>
    <row r="64" spans="1:4" x14ac:dyDescent="0.25">
      <c r="A64" t="s">
        <v>632</v>
      </c>
      <c r="B64" s="89">
        <v>455.77</v>
      </c>
      <c r="C64" s="89">
        <f t="shared" si="0"/>
        <v>383</v>
      </c>
      <c r="D64" s="88">
        <v>44106</v>
      </c>
    </row>
    <row r="65" spans="1:4" x14ac:dyDescent="0.25">
      <c r="A65" t="s">
        <v>644</v>
      </c>
      <c r="B65" s="89">
        <v>428.4</v>
      </c>
      <c r="C65" s="89">
        <f t="shared" si="0"/>
        <v>360</v>
      </c>
      <c r="D65" s="88">
        <v>44020</v>
      </c>
    </row>
    <row r="66" spans="1:4" x14ac:dyDescent="0.25">
      <c r="A66" t="s">
        <v>552</v>
      </c>
      <c r="B66" s="89">
        <v>595</v>
      </c>
      <c r="C66" s="89">
        <f t="shared" ref="C66:C129" si="1">B66/1.19</f>
        <v>500</v>
      </c>
      <c r="D66" s="88">
        <v>43959</v>
      </c>
    </row>
    <row r="67" spans="1:4" x14ac:dyDescent="0.25">
      <c r="A67" t="s">
        <v>552</v>
      </c>
      <c r="B67" s="89">
        <v>222.53</v>
      </c>
      <c r="C67" s="89">
        <f t="shared" si="1"/>
        <v>187</v>
      </c>
      <c r="D67" s="88">
        <v>43871</v>
      </c>
    </row>
    <row r="68" spans="1:4" x14ac:dyDescent="0.25">
      <c r="A68" t="s">
        <v>552</v>
      </c>
      <c r="B68" s="89">
        <v>222.53</v>
      </c>
      <c r="C68" s="89">
        <f t="shared" si="1"/>
        <v>187</v>
      </c>
      <c r="D68" s="88">
        <v>43902</v>
      </c>
    </row>
    <row r="69" spans="1:4" x14ac:dyDescent="0.25">
      <c r="A69" t="s">
        <v>552</v>
      </c>
      <c r="B69" s="89">
        <v>368.9</v>
      </c>
      <c r="C69" s="89">
        <f t="shared" si="1"/>
        <v>310</v>
      </c>
      <c r="D69" s="88">
        <v>44048</v>
      </c>
    </row>
    <row r="70" spans="1:4" x14ac:dyDescent="0.25">
      <c r="A70" t="s">
        <v>552</v>
      </c>
      <c r="B70" s="89">
        <v>368.9</v>
      </c>
      <c r="C70" s="89">
        <f t="shared" si="1"/>
        <v>310</v>
      </c>
      <c r="D70" s="88">
        <v>44089</v>
      </c>
    </row>
    <row r="71" spans="1:4" x14ac:dyDescent="0.25">
      <c r="A71" t="s">
        <v>552</v>
      </c>
      <c r="B71" s="89">
        <v>368.9</v>
      </c>
      <c r="C71" s="89">
        <f t="shared" si="1"/>
        <v>310</v>
      </c>
      <c r="D71" s="88">
        <v>44117</v>
      </c>
    </row>
    <row r="72" spans="1:4" x14ac:dyDescent="0.25">
      <c r="A72" t="s">
        <v>455</v>
      </c>
      <c r="B72" s="89">
        <v>345.1</v>
      </c>
      <c r="C72" s="89">
        <f t="shared" si="1"/>
        <v>290.00000000000006</v>
      </c>
      <c r="D72" s="88">
        <v>43893</v>
      </c>
    </row>
    <row r="73" spans="1:4" x14ac:dyDescent="0.25">
      <c r="A73" t="s">
        <v>655</v>
      </c>
      <c r="B73" s="89">
        <v>171.36</v>
      </c>
      <c r="C73" s="89">
        <f t="shared" si="1"/>
        <v>144.00000000000003</v>
      </c>
      <c r="D73" s="88">
        <v>43924</v>
      </c>
    </row>
    <row r="74" spans="1:4" x14ac:dyDescent="0.25">
      <c r="A74" t="s">
        <v>655</v>
      </c>
      <c r="B74" s="89">
        <v>171.36</v>
      </c>
      <c r="C74" s="89">
        <f t="shared" si="1"/>
        <v>144.00000000000003</v>
      </c>
      <c r="D74" s="88">
        <v>44025</v>
      </c>
    </row>
    <row r="75" spans="1:4" x14ac:dyDescent="0.25">
      <c r="A75" t="s">
        <v>655</v>
      </c>
      <c r="B75" s="89">
        <v>171.36</v>
      </c>
      <c r="C75" s="89">
        <f t="shared" si="1"/>
        <v>144.00000000000003</v>
      </c>
      <c r="D75" s="88">
        <v>44049</v>
      </c>
    </row>
    <row r="76" spans="1:4" x14ac:dyDescent="0.25">
      <c r="A76" t="s">
        <v>559</v>
      </c>
      <c r="B76" s="89">
        <v>171.36</v>
      </c>
      <c r="C76" s="89">
        <f t="shared" si="1"/>
        <v>144.00000000000003</v>
      </c>
      <c r="D76" s="88">
        <v>43872</v>
      </c>
    </row>
    <row r="77" spans="1:4" x14ac:dyDescent="0.25">
      <c r="A77" t="s">
        <v>605</v>
      </c>
      <c r="B77" s="89">
        <v>499.8</v>
      </c>
      <c r="C77" s="89">
        <f t="shared" si="1"/>
        <v>420</v>
      </c>
      <c r="D77" s="88">
        <v>44092</v>
      </c>
    </row>
    <row r="78" spans="1:4" x14ac:dyDescent="0.25">
      <c r="A78" t="s">
        <v>648</v>
      </c>
      <c r="B78" s="89">
        <v>618.79999999999995</v>
      </c>
      <c r="C78" s="89">
        <f t="shared" si="1"/>
        <v>520</v>
      </c>
      <c r="D78" s="88">
        <v>44060</v>
      </c>
    </row>
    <row r="79" spans="1:4" x14ac:dyDescent="0.25">
      <c r="A79" t="s">
        <v>476</v>
      </c>
      <c r="B79" s="89">
        <v>285.60000000000002</v>
      </c>
      <c r="C79" s="89">
        <f t="shared" si="1"/>
        <v>240.00000000000003</v>
      </c>
      <c r="D79" s="88">
        <v>43868</v>
      </c>
    </row>
    <row r="80" spans="1:4" x14ac:dyDescent="0.25">
      <c r="A80" t="s">
        <v>476</v>
      </c>
      <c r="B80" s="89">
        <v>618.79999999999995</v>
      </c>
      <c r="C80" s="89">
        <f t="shared" si="1"/>
        <v>520</v>
      </c>
      <c r="D80" s="88">
        <v>43894</v>
      </c>
    </row>
    <row r="81" spans="1:4" x14ac:dyDescent="0.25">
      <c r="A81" t="s">
        <v>476</v>
      </c>
      <c r="B81" s="89">
        <v>618.79999999999995</v>
      </c>
      <c r="C81" s="89">
        <f t="shared" si="1"/>
        <v>520</v>
      </c>
      <c r="D81" s="88">
        <v>43921</v>
      </c>
    </row>
    <row r="82" spans="1:4" x14ac:dyDescent="0.25">
      <c r="A82" t="s">
        <v>476</v>
      </c>
      <c r="B82" s="89">
        <v>618.79999999999995</v>
      </c>
      <c r="C82" s="89">
        <f t="shared" si="1"/>
        <v>520</v>
      </c>
      <c r="D82" s="88">
        <v>43924</v>
      </c>
    </row>
    <row r="83" spans="1:4" x14ac:dyDescent="0.25">
      <c r="A83" t="s">
        <v>476</v>
      </c>
      <c r="B83" s="89">
        <v>711.62</v>
      </c>
      <c r="C83" s="89">
        <f t="shared" si="1"/>
        <v>598</v>
      </c>
      <c r="D83" s="88">
        <v>43958</v>
      </c>
    </row>
    <row r="84" spans="1:4" x14ac:dyDescent="0.25">
      <c r="A84" t="s">
        <v>476</v>
      </c>
      <c r="B84" s="89">
        <v>618.79999999999995</v>
      </c>
      <c r="C84" s="89">
        <f t="shared" si="1"/>
        <v>520</v>
      </c>
      <c r="D84" s="88">
        <v>43987</v>
      </c>
    </row>
    <row r="85" spans="1:4" x14ac:dyDescent="0.25">
      <c r="A85" t="s">
        <v>476</v>
      </c>
      <c r="B85" s="89">
        <v>309.39999999999998</v>
      </c>
      <c r="C85" s="89">
        <f t="shared" si="1"/>
        <v>260</v>
      </c>
      <c r="D85" s="88">
        <v>43997</v>
      </c>
    </row>
    <row r="86" spans="1:4" x14ac:dyDescent="0.25">
      <c r="A86" t="s">
        <v>476</v>
      </c>
      <c r="B86" s="89">
        <v>582.42999999999995</v>
      </c>
      <c r="C86" s="89">
        <f t="shared" si="1"/>
        <v>489.43697478991595</v>
      </c>
      <c r="D86" s="88">
        <v>43957</v>
      </c>
    </row>
    <row r="87" spans="1:4" x14ac:dyDescent="0.25">
      <c r="A87" t="s">
        <v>476</v>
      </c>
      <c r="B87" s="89">
        <v>928.2</v>
      </c>
      <c r="C87" s="89">
        <f t="shared" si="1"/>
        <v>780.00000000000011</v>
      </c>
      <c r="D87" s="88">
        <v>44025</v>
      </c>
    </row>
    <row r="88" spans="1:4" x14ac:dyDescent="0.25">
      <c r="A88" t="s">
        <v>476</v>
      </c>
      <c r="B88" s="89">
        <v>309.39999999999998</v>
      </c>
      <c r="C88" s="89">
        <f t="shared" si="1"/>
        <v>260</v>
      </c>
      <c r="D88" s="88">
        <v>44049</v>
      </c>
    </row>
    <row r="89" spans="1:4" x14ac:dyDescent="0.25">
      <c r="A89" t="s">
        <v>476</v>
      </c>
      <c r="B89" s="89">
        <v>587.86</v>
      </c>
      <c r="C89" s="89">
        <f t="shared" si="1"/>
        <v>494.00000000000006</v>
      </c>
      <c r="D89" s="88">
        <v>44083</v>
      </c>
    </row>
    <row r="90" spans="1:4" x14ac:dyDescent="0.25">
      <c r="A90" t="s">
        <v>476</v>
      </c>
      <c r="B90" s="89">
        <v>464.1</v>
      </c>
      <c r="C90" s="89">
        <f t="shared" si="1"/>
        <v>390.00000000000006</v>
      </c>
      <c r="D90" s="88">
        <v>44089</v>
      </c>
    </row>
    <row r="91" spans="1:4" x14ac:dyDescent="0.25">
      <c r="A91" t="s">
        <v>476</v>
      </c>
      <c r="B91" s="89">
        <v>618.79999999999995</v>
      </c>
      <c r="C91" s="89">
        <f t="shared" si="1"/>
        <v>520</v>
      </c>
      <c r="D91" s="88">
        <v>44106</v>
      </c>
    </row>
    <row r="92" spans="1:4" x14ac:dyDescent="0.25">
      <c r="A92" t="s">
        <v>476</v>
      </c>
      <c r="B92" s="89">
        <v>618.79999999999995</v>
      </c>
      <c r="C92" s="89">
        <f t="shared" si="1"/>
        <v>520</v>
      </c>
      <c r="D92" s="88">
        <v>44117</v>
      </c>
    </row>
    <row r="93" spans="1:4" x14ac:dyDescent="0.25">
      <c r="A93" t="s">
        <v>476</v>
      </c>
      <c r="B93" s="89">
        <v>1082.9000000000001</v>
      </c>
      <c r="C93" s="89">
        <f t="shared" si="1"/>
        <v>910.00000000000011</v>
      </c>
      <c r="D93" s="88">
        <v>44124</v>
      </c>
    </row>
    <row r="94" spans="1:4" x14ac:dyDescent="0.25">
      <c r="A94" t="s">
        <v>557</v>
      </c>
      <c r="B94" s="89">
        <v>2939.3</v>
      </c>
      <c r="C94" s="89">
        <f t="shared" si="1"/>
        <v>2470.0000000000005</v>
      </c>
      <c r="D94" s="88">
        <v>43950</v>
      </c>
    </row>
    <row r="95" spans="1:4" x14ac:dyDescent="0.25">
      <c r="A95" t="s">
        <v>477</v>
      </c>
      <c r="B95" s="89">
        <v>4284</v>
      </c>
      <c r="C95" s="89">
        <f t="shared" si="1"/>
        <v>3600</v>
      </c>
      <c r="D95" s="88">
        <v>43866</v>
      </c>
    </row>
    <row r="96" spans="1:4" x14ac:dyDescent="0.25">
      <c r="A96" t="s">
        <v>477</v>
      </c>
      <c r="B96" s="89">
        <v>6426</v>
      </c>
      <c r="C96" s="89">
        <f t="shared" si="1"/>
        <v>5400</v>
      </c>
      <c r="D96" s="88">
        <v>43894</v>
      </c>
    </row>
    <row r="97" spans="1:4" x14ac:dyDescent="0.25">
      <c r="A97" t="s">
        <v>477</v>
      </c>
      <c r="B97" s="89">
        <v>7140</v>
      </c>
      <c r="C97" s="89">
        <f t="shared" si="1"/>
        <v>6000</v>
      </c>
      <c r="D97" s="88">
        <v>43921</v>
      </c>
    </row>
    <row r="98" spans="1:4" x14ac:dyDescent="0.25">
      <c r="A98" t="s">
        <v>477</v>
      </c>
      <c r="B98" s="89">
        <v>2380</v>
      </c>
      <c r="C98" s="89">
        <f t="shared" si="1"/>
        <v>2000</v>
      </c>
      <c r="D98" s="88">
        <v>43924</v>
      </c>
    </row>
    <row r="99" spans="1:4" x14ac:dyDescent="0.25">
      <c r="A99" t="s">
        <v>477</v>
      </c>
      <c r="B99" s="89">
        <v>2380</v>
      </c>
      <c r="C99" s="89">
        <f t="shared" si="1"/>
        <v>2000</v>
      </c>
      <c r="D99" s="88">
        <v>43928</v>
      </c>
    </row>
    <row r="100" spans="1:4" x14ac:dyDescent="0.25">
      <c r="A100" t="s">
        <v>656</v>
      </c>
      <c r="B100" s="89">
        <v>737.8</v>
      </c>
      <c r="C100" s="89">
        <f t="shared" si="1"/>
        <v>620</v>
      </c>
      <c r="D100" s="88">
        <v>43894</v>
      </c>
    </row>
    <row r="101" spans="1:4" x14ac:dyDescent="0.25">
      <c r="A101" t="s">
        <v>656</v>
      </c>
      <c r="B101" s="89">
        <v>4426.8</v>
      </c>
      <c r="C101" s="89">
        <f t="shared" si="1"/>
        <v>3720.0000000000005</v>
      </c>
      <c r="D101" s="88">
        <v>43921</v>
      </c>
    </row>
    <row r="102" spans="1:4" x14ac:dyDescent="0.25">
      <c r="A102" t="s">
        <v>656</v>
      </c>
      <c r="B102" s="89">
        <v>1475.6</v>
      </c>
      <c r="C102" s="89">
        <f t="shared" si="1"/>
        <v>1240</v>
      </c>
      <c r="D102" s="88">
        <v>44050</v>
      </c>
    </row>
    <row r="103" spans="1:4" x14ac:dyDescent="0.25">
      <c r="A103" t="s">
        <v>656</v>
      </c>
      <c r="B103" s="89">
        <v>2951.2</v>
      </c>
      <c r="C103" s="89">
        <f t="shared" si="1"/>
        <v>2480</v>
      </c>
      <c r="D103" s="88">
        <v>44106</v>
      </c>
    </row>
    <row r="104" spans="1:4" x14ac:dyDescent="0.25">
      <c r="A104" t="s">
        <v>656</v>
      </c>
      <c r="B104" s="89">
        <v>1475.6</v>
      </c>
      <c r="C104" s="89">
        <f t="shared" si="1"/>
        <v>1240</v>
      </c>
      <c r="D104" s="88">
        <v>44117</v>
      </c>
    </row>
    <row r="105" spans="1:4" x14ac:dyDescent="0.25">
      <c r="A105" t="s">
        <v>656</v>
      </c>
      <c r="B105" s="89">
        <v>1475.6</v>
      </c>
      <c r="C105" s="89">
        <f t="shared" si="1"/>
        <v>1240</v>
      </c>
      <c r="D105" s="88">
        <v>44117</v>
      </c>
    </row>
    <row r="106" spans="1:4" x14ac:dyDescent="0.25">
      <c r="A106" t="s">
        <v>657</v>
      </c>
      <c r="B106" s="89">
        <v>2951.2</v>
      </c>
      <c r="C106" s="89">
        <f t="shared" si="1"/>
        <v>2480</v>
      </c>
      <c r="D106" s="88">
        <v>43868</v>
      </c>
    </row>
    <row r="107" spans="1:4" x14ac:dyDescent="0.25">
      <c r="A107" t="s">
        <v>657</v>
      </c>
      <c r="B107" s="89">
        <v>5902.4</v>
      </c>
      <c r="C107" s="89">
        <f t="shared" si="1"/>
        <v>4960</v>
      </c>
      <c r="D107" s="88">
        <v>43881</v>
      </c>
    </row>
    <row r="108" spans="1:4" x14ac:dyDescent="0.25">
      <c r="A108" t="s">
        <v>657</v>
      </c>
      <c r="B108" s="89">
        <v>5902.4</v>
      </c>
      <c r="C108" s="89">
        <f t="shared" si="1"/>
        <v>4960</v>
      </c>
      <c r="D108" s="88">
        <v>43894</v>
      </c>
    </row>
    <row r="109" spans="1:4" x14ac:dyDescent="0.25">
      <c r="A109" t="s">
        <v>657</v>
      </c>
      <c r="B109" s="89">
        <v>7378</v>
      </c>
      <c r="C109" s="89">
        <f t="shared" si="1"/>
        <v>6200</v>
      </c>
      <c r="D109" s="88">
        <v>43921</v>
      </c>
    </row>
    <row r="110" spans="1:4" x14ac:dyDescent="0.25">
      <c r="A110" t="s">
        <v>657</v>
      </c>
      <c r="B110" s="89">
        <v>2951.2</v>
      </c>
      <c r="C110" s="89">
        <f t="shared" si="1"/>
        <v>2480</v>
      </c>
      <c r="D110" s="88">
        <v>43924</v>
      </c>
    </row>
    <row r="111" spans="1:4" x14ac:dyDescent="0.25">
      <c r="A111" t="s">
        <v>657</v>
      </c>
      <c r="B111" s="89">
        <v>1032.92</v>
      </c>
      <c r="C111" s="89">
        <f t="shared" si="1"/>
        <v>868.00000000000011</v>
      </c>
      <c r="D111" s="88">
        <v>44048</v>
      </c>
    </row>
    <row r="112" spans="1:4" x14ac:dyDescent="0.25">
      <c r="A112" t="s">
        <v>657</v>
      </c>
      <c r="B112" s="89">
        <v>1475.6</v>
      </c>
      <c r="C112" s="89">
        <f t="shared" si="1"/>
        <v>1240</v>
      </c>
      <c r="D112" s="88">
        <v>44082</v>
      </c>
    </row>
    <row r="113" spans="1:4" x14ac:dyDescent="0.25">
      <c r="A113" t="s">
        <v>657</v>
      </c>
      <c r="B113" s="89">
        <v>2951.2</v>
      </c>
      <c r="C113" s="89">
        <f t="shared" si="1"/>
        <v>2480</v>
      </c>
      <c r="D113" s="88">
        <v>44091</v>
      </c>
    </row>
    <row r="114" spans="1:4" x14ac:dyDescent="0.25">
      <c r="A114" t="s">
        <v>657</v>
      </c>
      <c r="B114" s="89">
        <v>1475.6</v>
      </c>
      <c r="C114" s="89">
        <f t="shared" si="1"/>
        <v>1240</v>
      </c>
      <c r="D114" s="88">
        <v>44089</v>
      </c>
    </row>
    <row r="115" spans="1:4" x14ac:dyDescent="0.25">
      <c r="A115" t="s">
        <v>658</v>
      </c>
      <c r="B115" s="89">
        <v>737.8</v>
      </c>
      <c r="C115" s="89">
        <f t="shared" si="1"/>
        <v>620</v>
      </c>
      <c r="D115" s="88">
        <v>43921</v>
      </c>
    </row>
    <row r="116" spans="1:4" x14ac:dyDescent="0.25">
      <c r="A116" t="s">
        <v>658</v>
      </c>
      <c r="B116" s="89">
        <v>737.8</v>
      </c>
      <c r="C116" s="89">
        <f t="shared" si="1"/>
        <v>620</v>
      </c>
      <c r="D116" s="88">
        <v>43987</v>
      </c>
    </row>
    <row r="117" spans="1:4" x14ac:dyDescent="0.25">
      <c r="A117" t="s">
        <v>658</v>
      </c>
      <c r="B117" s="89">
        <v>885.36</v>
      </c>
      <c r="C117" s="89">
        <f t="shared" si="1"/>
        <v>744</v>
      </c>
      <c r="D117" s="88">
        <v>44018</v>
      </c>
    </row>
    <row r="118" spans="1:4" x14ac:dyDescent="0.25">
      <c r="A118" t="s">
        <v>659</v>
      </c>
      <c r="B118" s="89">
        <v>442.68</v>
      </c>
      <c r="C118" s="89">
        <f t="shared" si="1"/>
        <v>372</v>
      </c>
      <c r="D118" s="88">
        <v>43987</v>
      </c>
    </row>
    <row r="119" spans="1:4" x14ac:dyDescent="0.25">
      <c r="A119" t="s">
        <v>659</v>
      </c>
      <c r="B119" s="89">
        <v>885.36</v>
      </c>
      <c r="C119" s="89">
        <f t="shared" si="1"/>
        <v>744</v>
      </c>
      <c r="D119" s="88">
        <v>44018</v>
      </c>
    </row>
    <row r="120" spans="1:4" x14ac:dyDescent="0.25">
      <c r="A120" t="s">
        <v>660</v>
      </c>
      <c r="B120" s="89">
        <v>295.12</v>
      </c>
      <c r="C120" s="89">
        <f t="shared" si="1"/>
        <v>248.00000000000003</v>
      </c>
      <c r="D120" s="88">
        <v>43868</v>
      </c>
    </row>
    <row r="121" spans="1:4" x14ac:dyDescent="0.25">
      <c r="A121" t="s">
        <v>660</v>
      </c>
      <c r="B121" s="89">
        <v>737.8</v>
      </c>
      <c r="C121" s="89">
        <f t="shared" si="1"/>
        <v>620</v>
      </c>
      <c r="D121" s="88">
        <v>43921</v>
      </c>
    </row>
    <row r="122" spans="1:4" x14ac:dyDescent="0.25">
      <c r="A122" t="s">
        <v>660</v>
      </c>
      <c r="B122" s="89">
        <v>737.8</v>
      </c>
      <c r="C122" s="89">
        <f t="shared" si="1"/>
        <v>620</v>
      </c>
      <c r="D122" s="88">
        <v>43987</v>
      </c>
    </row>
    <row r="123" spans="1:4" x14ac:dyDescent="0.25">
      <c r="A123" t="s">
        <v>660</v>
      </c>
      <c r="B123" s="89">
        <v>885.36</v>
      </c>
      <c r="C123" s="89">
        <f t="shared" si="1"/>
        <v>744</v>
      </c>
      <c r="D123" s="88">
        <v>44018</v>
      </c>
    </row>
    <row r="124" spans="1:4" x14ac:dyDescent="0.25">
      <c r="A124" t="s">
        <v>660</v>
      </c>
      <c r="B124" s="89">
        <v>737.8</v>
      </c>
      <c r="C124" s="89">
        <f t="shared" si="1"/>
        <v>620</v>
      </c>
      <c r="D124" s="88">
        <v>44075</v>
      </c>
    </row>
    <row r="125" spans="1:4" x14ac:dyDescent="0.25">
      <c r="A125" t="s">
        <v>661</v>
      </c>
      <c r="B125" s="89">
        <v>737.8</v>
      </c>
      <c r="C125" s="89">
        <f t="shared" si="1"/>
        <v>620</v>
      </c>
      <c r="D125" s="88">
        <v>43894</v>
      </c>
    </row>
    <row r="126" spans="1:4" x14ac:dyDescent="0.25">
      <c r="A126" t="s">
        <v>560</v>
      </c>
      <c r="B126" s="89">
        <v>299.88</v>
      </c>
      <c r="C126" s="89">
        <f t="shared" si="1"/>
        <v>252</v>
      </c>
      <c r="D126" s="88">
        <v>43872</v>
      </c>
    </row>
    <row r="127" spans="1:4" x14ac:dyDescent="0.25">
      <c r="A127" t="s">
        <v>606</v>
      </c>
      <c r="B127" s="89">
        <v>892.5</v>
      </c>
      <c r="C127" s="89">
        <f t="shared" si="1"/>
        <v>750</v>
      </c>
      <c r="D127" s="88">
        <v>44060</v>
      </c>
    </row>
    <row r="128" spans="1:4" x14ac:dyDescent="0.25">
      <c r="A128" t="s">
        <v>563</v>
      </c>
      <c r="B128" s="89">
        <v>492.66</v>
      </c>
      <c r="C128" s="89">
        <f t="shared" si="1"/>
        <v>414.00000000000006</v>
      </c>
      <c r="D128" s="88">
        <v>43845</v>
      </c>
    </row>
    <row r="129" spans="1:4" x14ac:dyDescent="0.25">
      <c r="A129" t="s">
        <v>563</v>
      </c>
      <c r="B129" s="89">
        <v>492.66</v>
      </c>
      <c r="C129" s="89">
        <f t="shared" si="1"/>
        <v>414.00000000000006</v>
      </c>
      <c r="D129" s="88">
        <v>43972</v>
      </c>
    </row>
    <row r="130" spans="1:4" x14ac:dyDescent="0.25">
      <c r="A130" t="s">
        <v>563</v>
      </c>
      <c r="B130" s="89">
        <v>328.44</v>
      </c>
      <c r="C130" s="89">
        <f t="shared" ref="C130:C193" si="2">B130/1.19</f>
        <v>276</v>
      </c>
      <c r="D130" s="88">
        <v>44033</v>
      </c>
    </row>
    <row r="131" spans="1:4" x14ac:dyDescent="0.25">
      <c r="A131" t="s">
        <v>579</v>
      </c>
      <c r="B131" s="89">
        <v>249.9</v>
      </c>
      <c r="C131" s="89">
        <f t="shared" si="2"/>
        <v>210</v>
      </c>
      <c r="D131" s="88">
        <v>43922</v>
      </c>
    </row>
    <row r="132" spans="1:4" x14ac:dyDescent="0.25">
      <c r="A132" t="s">
        <v>579</v>
      </c>
      <c r="B132" s="89">
        <v>380.8</v>
      </c>
      <c r="C132" s="89">
        <f t="shared" si="2"/>
        <v>320</v>
      </c>
      <c r="D132" s="88">
        <v>44088</v>
      </c>
    </row>
    <row r="133" spans="1:4" x14ac:dyDescent="0.25">
      <c r="A133" t="s">
        <v>634</v>
      </c>
      <c r="B133" s="89">
        <v>1785</v>
      </c>
      <c r="C133" s="89">
        <f t="shared" si="2"/>
        <v>1500</v>
      </c>
      <c r="D133" s="88">
        <v>43868</v>
      </c>
    </row>
    <row r="134" spans="1:4" x14ac:dyDescent="0.25">
      <c r="A134" t="s">
        <v>634</v>
      </c>
      <c r="B134" s="89">
        <v>595</v>
      </c>
      <c r="C134" s="89">
        <f t="shared" si="2"/>
        <v>500</v>
      </c>
      <c r="D134" s="88">
        <v>43868</v>
      </c>
    </row>
    <row r="135" spans="1:4" x14ac:dyDescent="0.25">
      <c r="A135" t="s">
        <v>634</v>
      </c>
      <c r="B135" s="89">
        <v>595</v>
      </c>
      <c r="C135" s="89">
        <f t="shared" si="2"/>
        <v>500</v>
      </c>
      <c r="D135" s="88">
        <v>43893</v>
      </c>
    </row>
    <row r="136" spans="1:4" x14ac:dyDescent="0.25">
      <c r="A136" t="s">
        <v>634</v>
      </c>
      <c r="B136" s="89">
        <v>892.5</v>
      </c>
      <c r="C136" s="89">
        <f t="shared" si="2"/>
        <v>750</v>
      </c>
      <c r="D136" s="88">
        <v>44026</v>
      </c>
    </row>
    <row r="137" spans="1:4" x14ac:dyDescent="0.25">
      <c r="A137" t="s">
        <v>634</v>
      </c>
      <c r="B137" s="89">
        <v>595</v>
      </c>
      <c r="C137" s="89">
        <f t="shared" si="2"/>
        <v>500</v>
      </c>
      <c r="D137" s="88">
        <v>44049</v>
      </c>
    </row>
    <row r="138" spans="1:4" x14ac:dyDescent="0.25">
      <c r="A138" t="s">
        <v>634</v>
      </c>
      <c r="B138" s="89">
        <v>595</v>
      </c>
      <c r="C138" s="89">
        <f t="shared" si="2"/>
        <v>500</v>
      </c>
      <c r="D138" s="88">
        <v>44076</v>
      </c>
    </row>
    <row r="139" spans="1:4" x14ac:dyDescent="0.25">
      <c r="A139" t="s">
        <v>634</v>
      </c>
      <c r="B139" s="89">
        <v>892.5</v>
      </c>
      <c r="C139" s="89">
        <f t="shared" si="2"/>
        <v>750</v>
      </c>
      <c r="D139" s="88">
        <v>44089</v>
      </c>
    </row>
    <row r="140" spans="1:4" x14ac:dyDescent="0.25">
      <c r="A140" t="s">
        <v>607</v>
      </c>
      <c r="B140" s="89">
        <v>1456.56</v>
      </c>
      <c r="C140" s="89">
        <f t="shared" si="2"/>
        <v>1224</v>
      </c>
      <c r="D140" s="88">
        <v>43872</v>
      </c>
    </row>
    <row r="141" spans="1:4" x14ac:dyDescent="0.25">
      <c r="A141" t="s">
        <v>607</v>
      </c>
      <c r="B141" s="89">
        <v>465.29</v>
      </c>
      <c r="C141" s="89">
        <f t="shared" si="2"/>
        <v>391.00000000000006</v>
      </c>
      <c r="D141" s="88">
        <v>44000</v>
      </c>
    </row>
    <row r="142" spans="1:4" x14ac:dyDescent="0.25">
      <c r="A142" t="s">
        <v>607</v>
      </c>
      <c r="B142" s="89">
        <v>2427.6</v>
      </c>
      <c r="C142" s="89">
        <f t="shared" si="2"/>
        <v>2040</v>
      </c>
      <c r="D142" s="88">
        <v>44053</v>
      </c>
    </row>
    <row r="143" spans="1:4" x14ac:dyDescent="0.25">
      <c r="A143" t="s">
        <v>607</v>
      </c>
      <c r="B143" s="89">
        <v>1456.56</v>
      </c>
      <c r="C143" s="89">
        <f t="shared" si="2"/>
        <v>1224</v>
      </c>
      <c r="D143" s="88">
        <v>43910</v>
      </c>
    </row>
    <row r="144" spans="1:4" x14ac:dyDescent="0.25">
      <c r="A144" t="s">
        <v>622</v>
      </c>
      <c r="B144" s="89">
        <v>874.65</v>
      </c>
      <c r="C144" s="89">
        <f t="shared" si="2"/>
        <v>735</v>
      </c>
      <c r="D144" s="88">
        <v>43976</v>
      </c>
    </row>
    <row r="145" spans="1:4" x14ac:dyDescent="0.25">
      <c r="A145" t="s">
        <v>622</v>
      </c>
      <c r="B145" s="89">
        <v>874.65</v>
      </c>
      <c r="C145" s="89">
        <f t="shared" si="2"/>
        <v>735</v>
      </c>
      <c r="D145" s="88">
        <v>43980</v>
      </c>
    </row>
    <row r="146" spans="1:4" x14ac:dyDescent="0.25">
      <c r="A146" t="s">
        <v>621</v>
      </c>
      <c r="B146" s="89">
        <v>2186.63</v>
      </c>
      <c r="C146" s="89">
        <f t="shared" si="2"/>
        <v>1837.5042016806724</v>
      </c>
      <c r="D146" s="88">
        <v>43992</v>
      </c>
    </row>
    <row r="147" spans="1:4" x14ac:dyDescent="0.25">
      <c r="A147" t="s">
        <v>640</v>
      </c>
      <c r="B147" s="89">
        <v>690.2</v>
      </c>
      <c r="C147" s="89">
        <f t="shared" si="2"/>
        <v>580.00000000000011</v>
      </c>
      <c r="D147" s="88">
        <v>43893</v>
      </c>
    </row>
    <row r="148" spans="1:4" x14ac:dyDescent="0.25">
      <c r="A148" t="s">
        <v>640</v>
      </c>
      <c r="B148" s="89">
        <v>690.2</v>
      </c>
      <c r="C148" s="89">
        <f t="shared" si="2"/>
        <v>580.00000000000011</v>
      </c>
      <c r="D148" s="88">
        <v>43921</v>
      </c>
    </row>
    <row r="149" spans="1:4" x14ac:dyDescent="0.25">
      <c r="A149" t="s">
        <v>640</v>
      </c>
      <c r="B149" s="89">
        <v>690.2</v>
      </c>
      <c r="C149" s="89">
        <f t="shared" si="2"/>
        <v>580.00000000000011</v>
      </c>
      <c r="D149" s="88">
        <v>43977</v>
      </c>
    </row>
    <row r="150" spans="1:4" x14ac:dyDescent="0.25">
      <c r="A150" t="s">
        <v>640</v>
      </c>
      <c r="B150" s="89">
        <v>690.2</v>
      </c>
      <c r="C150" s="89">
        <f t="shared" si="2"/>
        <v>580.00000000000011</v>
      </c>
      <c r="D150" s="88">
        <v>43980</v>
      </c>
    </row>
    <row r="151" spans="1:4" x14ac:dyDescent="0.25">
      <c r="A151" t="s">
        <v>506</v>
      </c>
      <c r="B151" s="89">
        <v>1544.03</v>
      </c>
      <c r="C151" s="89">
        <f t="shared" si="2"/>
        <v>1297.5042016806724</v>
      </c>
      <c r="D151" s="88">
        <v>43871</v>
      </c>
    </row>
    <row r="152" spans="1:4" x14ac:dyDescent="0.25">
      <c r="A152" t="s">
        <v>507</v>
      </c>
      <c r="B152" s="89">
        <v>1088.8499999999999</v>
      </c>
      <c r="C152" s="89">
        <f t="shared" si="2"/>
        <v>915</v>
      </c>
      <c r="D152" s="88">
        <v>43868</v>
      </c>
    </row>
    <row r="153" spans="1:4" x14ac:dyDescent="0.25">
      <c r="A153" t="s">
        <v>507</v>
      </c>
      <c r="B153" s="89">
        <v>725.9</v>
      </c>
      <c r="C153" s="89">
        <f t="shared" si="2"/>
        <v>610</v>
      </c>
      <c r="D153" s="88">
        <v>43871</v>
      </c>
    </row>
    <row r="154" spans="1:4" x14ac:dyDescent="0.25">
      <c r="A154" t="s">
        <v>507</v>
      </c>
      <c r="B154" s="89">
        <v>1814.75</v>
      </c>
      <c r="C154" s="89">
        <f t="shared" si="2"/>
        <v>1525</v>
      </c>
      <c r="D154" s="88">
        <v>43980</v>
      </c>
    </row>
    <row r="155" spans="1:4" x14ac:dyDescent="0.25">
      <c r="A155" t="s">
        <v>508</v>
      </c>
      <c r="B155" s="89">
        <v>1386.95</v>
      </c>
      <c r="C155" s="89">
        <f t="shared" si="2"/>
        <v>1165.5042016806724</v>
      </c>
      <c r="D155" s="88">
        <v>43868</v>
      </c>
    </row>
    <row r="156" spans="1:4" x14ac:dyDescent="0.25">
      <c r="A156" t="s">
        <v>508</v>
      </c>
      <c r="B156" s="89">
        <v>924.63</v>
      </c>
      <c r="C156" s="89">
        <f t="shared" si="2"/>
        <v>777</v>
      </c>
      <c r="D156" s="88">
        <v>43871</v>
      </c>
    </row>
    <row r="157" spans="1:4" x14ac:dyDescent="0.25">
      <c r="A157" t="s">
        <v>508</v>
      </c>
      <c r="B157" s="89">
        <v>6934.73</v>
      </c>
      <c r="C157" s="89">
        <f t="shared" si="2"/>
        <v>5827.5042016806719</v>
      </c>
      <c r="D157" s="88">
        <v>43980</v>
      </c>
    </row>
    <row r="158" spans="1:4" x14ac:dyDescent="0.25">
      <c r="A158" t="s">
        <v>508</v>
      </c>
      <c r="B158" s="89">
        <v>1155.79</v>
      </c>
      <c r="C158" s="89">
        <f t="shared" si="2"/>
        <v>971.2521008403362</v>
      </c>
      <c r="D158" s="88">
        <v>44088</v>
      </c>
    </row>
    <row r="159" spans="1:4" x14ac:dyDescent="0.25">
      <c r="A159" t="s">
        <v>508</v>
      </c>
      <c r="B159" s="89">
        <v>1386.95</v>
      </c>
      <c r="C159" s="89">
        <f t="shared" si="2"/>
        <v>1165.5042016806724</v>
      </c>
      <c r="D159" s="88">
        <v>44117</v>
      </c>
    </row>
    <row r="160" spans="1:4" x14ac:dyDescent="0.25">
      <c r="A160" t="s">
        <v>504</v>
      </c>
      <c r="B160" s="89">
        <v>1814.75</v>
      </c>
      <c r="C160" s="89">
        <f t="shared" si="2"/>
        <v>1525</v>
      </c>
      <c r="D160" s="88">
        <v>43987</v>
      </c>
    </row>
    <row r="161" spans="1:4" x14ac:dyDescent="0.25">
      <c r="A161" t="s">
        <v>505</v>
      </c>
      <c r="B161" s="89">
        <v>924.63</v>
      </c>
      <c r="C161" s="89">
        <f t="shared" si="2"/>
        <v>777</v>
      </c>
      <c r="D161" s="88">
        <v>43987</v>
      </c>
    </row>
    <row r="162" spans="1:4" x14ac:dyDescent="0.25">
      <c r="A162" t="s">
        <v>505</v>
      </c>
      <c r="B162" s="89">
        <v>1386.95</v>
      </c>
      <c r="C162" s="89">
        <f t="shared" si="2"/>
        <v>1165.5042016806724</v>
      </c>
      <c r="D162" s="88">
        <v>44005</v>
      </c>
    </row>
    <row r="163" spans="1:4" x14ac:dyDescent="0.25">
      <c r="A163" t="s">
        <v>641</v>
      </c>
      <c r="B163" s="89">
        <v>2760.8</v>
      </c>
      <c r="C163" s="89">
        <f t="shared" si="2"/>
        <v>2320.0000000000005</v>
      </c>
      <c r="D163" s="88">
        <v>43866</v>
      </c>
    </row>
    <row r="164" spans="1:4" x14ac:dyDescent="0.25">
      <c r="A164" t="s">
        <v>641</v>
      </c>
      <c r="B164" s="89">
        <v>2760.8</v>
      </c>
      <c r="C164" s="89">
        <f t="shared" si="2"/>
        <v>2320.0000000000005</v>
      </c>
      <c r="D164" s="88">
        <v>43893</v>
      </c>
    </row>
    <row r="165" spans="1:4" x14ac:dyDescent="0.25">
      <c r="A165" t="s">
        <v>641</v>
      </c>
      <c r="B165" s="89">
        <v>2760.8</v>
      </c>
      <c r="C165" s="89">
        <f t="shared" si="2"/>
        <v>2320.0000000000005</v>
      </c>
      <c r="D165" s="88">
        <v>43921</v>
      </c>
    </row>
    <row r="166" spans="1:4" x14ac:dyDescent="0.25">
      <c r="A166" t="s">
        <v>641</v>
      </c>
      <c r="B166" s="89">
        <v>2760.8</v>
      </c>
      <c r="C166" s="89">
        <f t="shared" si="2"/>
        <v>2320.0000000000005</v>
      </c>
      <c r="D166" s="88">
        <v>43965</v>
      </c>
    </row>
    <row r="167" spans="1:4" x14ac:dyDescent="0.25">
      <c r="A167" t="s">
        <v>641</v>
      </c>
      <c r="B167" s="89">
        <v>2760.8</v>
      </c>
      <c r="C167" s="89">
        <f t="shared" si="2"/>
        <v>2320.0000000000005</v>
      </c>
      <c r="D167" s="88">
        <v>43980</v>
      </c>
    </row>
    <row r="168" spans="1:4" x14ac:dyDescent="0.25">
      <c r="A168" t="s">
        <v>641</v>
      </c>
      <c r="B168" s="89">
        <v>3451</v>
      </c>
      <c r="C168" s="89">
        <f t="shared" si="2"/>
        <v>2900</v>
      </c>
      <c r="D168" s="88">
        <v>44056</v>
      </c>
    </row>
    <row r="169" spans="1:4" x14ac:dyDescent="0.25">
      <c r="A169" t="s">
        <v>553</v>
      </c>
      <c r="B169" s="89">
        <v>528.36</v>
      </c>
      <c r="C169" s="89">
        <f t="shared" si="2"/>
        <v>444.00000000000006</v>
      </c>
      <c r="D169" s="88">
        <v>44021</v>
      </c>
    </row>
    <row r="170" spans="1:4" x14ac:dyDescent="0.25">
      <c r="A170" t="s">
        <v>553</v>
      </c>
      <c r="B170" s="89">
        <v>528.36</v>
      </c>
      <c r="C170" s="89">
        <f t="shared" si="2"/>
        <v>444.00000000000006</v>
      </c>
      <c r="D170" s="88">
        <v>44048</v>
      </c>
    </row>
    <row r="171" spans="1:4" x14ac:dyDescent="0.25">
      <c r="A171" t="s">
        <v>553</v>
      </c>
      <c r="B171" s="89">
        <v>528.36</v>
      </c>
      <c r="C171" s="89">
        <f t="shared" si="2"/>
        <v>444.00000000000006</v>
      </c>
      <c r="D171" s="88">
        <v>44088</v>
      </c>
    </row>
    <row r="172" spans="1:4" x14ac:dyDescent="0.25">
      <c r="A172" t="s">
        <v>553</v>
      </c>
      <c r="B172" s="89">
        <v>528.36</v>
      </c>
      <c r="C172" s="89">
        <f t="shared" si="2"/>
        <v>444.00000000000006</v>
      </c>
      <c r="D172" s="88">
        <v>44105</v>
      </c>
    </row>
    <row r="173" spans="1:4" x14ac:dyDescent="0.25">
      <c r="A173" t="s">
        <v>561</v>
      </c>
      <c r="B173" s="89">
        <v>485.52</v>
      </c>
      <c r="C173" s="89">
        <f t="shared" si="2"/>
        <v>408</v>
      </c>
      <c r="D173" s="88">
        <v>43893</v>
      </c>
    </row>
    <row r="174" spans="1:4" x14ac:dyDescent="0.25">
      <c r="A174" t="s">
        <v>561</v>
      </c>
      <c r="B174" s="89">
        <v>485.52</v>
      </c>
      <c r="C174" s="89">
        <f t="shared" si="2"/>
        <v>408</v>
      </c>
      <c r="D174" s="88">
        <v>43927</v>
      </c>
    </row>
    <row r="175" spans="1:4" x14ac:dyDescent="0.25">
      <c r="A175" t="s">
        <v>572</v>
      </c>
      <c r="B175" s="89">
        <v>2499</v>
      </c>
      <c r="C175" s="89">
        <f t="shared" si="2"/>
        <v>2100</v>
      </c>
      <c r="D175" s="88">
        <v>43997</v>
      </c>
    </row>
    <row r="176" spans="1:4" x14ac:dyDescent="0.25">
      <c r="A176" t="s">
        <v>572</v>
      </c>
      <c r="B176" s="89">
        <v>1785</v>
      </c>
      <c r="C176" s="89">
        <f t="shared" si="2"/>
        <v>1500</v>
      </c>
      <c r="D176" s="88">
        <v>43987</v>
      </c>
    </row>
    <row r="177" spans="1:4" x14ac:dyDescent="0.25">
      <c r="A177" t="s">
        <v>572</v>
      </c>
      <c r="B177" s="89">
        <v>1963.5</v>
      </c>
      <c r="C177" s="89">
        <f t="shared" si="2"/>
        <v>1650</v>
      </c>
      <c r="D177" s="88">
        <v>44078</v>
      </c>
    </row>
    <row r="178" spans="1:4" x14ac:dyDescent="0.25">
      <c r="A178" t="s">
        <v>572</v>
      </c>
      <c r="B178" s="89">
        <v>1785</v>
      </c>
      <c r="C178" s="89">
        <f t="shared" si="2"/>
        <v>1500</v>
      </c>
      <c r="D178" s="88">
        <v>43978</v>
      </c>
    </row>
    <row r="179" spans="1:4" x14ac:dyDescent="0.25">
      <c r="A179" t="s">
        <v>550</v>
      </c>
      <c r="B179" s="89">
        <v>1106.7</v>
      </c>
      <c r="C179" s="89">
        <f t="shared" si="2"/>
        <v>930.00000000000011</v>
      </c>
      <c r="D179" s="88">
        <v>43992</v>
      </c>
    </row>
    <row r="180" spans="1:4" x14ac:dyDescent="0.25">
      <c r="A180" t="s">
        <v>550</v>
      </c>
      <c r="B180" s="89">
        <v>1475.6</v>
      </c>
      <c r="C180" s="89">
        <f t="shared" si="2"/>
        <v>1240</v>
      </c>
      <c r="D180" s="88">
        <v>43906</v>
      </c>
    </row>
    <row r="181" spans="1:4" x14ac:dyDescent="0.25">
      <c r="A181" t="s">
        <v>550</v>
      </c>
      <c r="B181" s="89">
        <v>1106.7</v>
      </c>
      <c r="C181" s="89">
        <f t="shared" si="2"/>
        <v>930.00000000000011</v>
      </c>
      <c r="D181" s="88">
        <v>44118</v>
      </c>
    </row>
    <row r="182" spans="1:4" x14ac:dyDescent="0.25">
      <c r="A182" t="s">
        <v>551</v>
      </c>
      <c r="B182" s="89">
        <v>1106.7</v>
      </c>
      <c r="C182" s="89">
        <f t="shared" si="2"/>
        <v>930.00000000000011</v>
      </c>
      <c r="D182" s="88">
        <v>43992</v>
      </c>
    </row>
    <row r="183" spans="1:4" x14ac:dyDescent="0.25">
      <c r="A183" t="s">
        <v>551</v>
      </c>
      <c r="B183" s="89">
        <v>1475.6</v>
      </c>
      <c r="C183" s="89">
        <f t="shared" si="2"/>
        <v>1240</v>
      </c>
      <c r="D183" s="88">
        <v>43906</v>
      </c>
    </row>
    <row r="184" spans="1:4" x14ac:dyDescent="0.25">
      <c r="A184" t="s">
        <v>551</v>
      </c>
      <c r="B184" s="89">
        <v>1106.7</v>
      </c>
      <c r="C184" s="89">
        <f t="shared" si="2"/>
        <v>930.00000000000011</v>
      </c>
      <c r="D184" s="88">
        <v>44118</v>
      </c>
    </row>
    <row r="185" spans="1:4" x14ac:dyDescent="0.25">
      <c r="A185" t="s">
        <v>458</v>
      </c>
      <c r="B185" s="89">
        <v>2222.56</v>
      </c>
      <c r="C185" s="89">
        <f t="shared" si="2"/>
        <v>1867.6974789915967</v>
      </c>
      <c r="D185" s="88">
        <v>44029</v>
      </c>
    </row>
    <row r="186" spans="1:4" x14ac:dyDescent="0.25">
      <c r="A186" t="s">
        <v>459</v>
      </c>
      <c r="B186" s="89">
        <v>1910.9</v>
      </c>
      <c r="C186" s="89">
        <f t="shared" si="2"/>
        <v>1605.7983193277312</v>
      </c>
      <c r="D186" s="88">
        <v>44029</v>
      </c>
    </row>
    <row r="187" spans="1:4" x14ac:dyDescent="0.25">
      <c r="A187" t="s">
        <v>509</v>
      </c>
      <c r="B187" s="89">
        <v>1792.62</v>
      </c>
      <c r="C187" s="89">
        <f t="shared" si="2"/>
        <v>1506.4033613445379</v>
      </c>
      <c r="D187" s="88">
        <v>44104</v>
      </c>
    </row>
    <row r="188" spans="1:4" x14ac:dyDescent="0.25">
      <c r="A188" t="s">
        <v>510</v>
      </c>
      <c r="B188" s="89">
        <v>1051.6300000000001</v>
      </c>
      <c r="C188" s="89">
        <f t="shared" si="2"/>
        <v>883.72268907563034</v>
      </c>
      <c r="D188" s="88">
        <v>44104</v>
      </c>
    </row>
    <row r="189" spans="1:4" x14ac:dyDescent="0.25">
      <c r="A189" t="s">
        <v>511</v>
      </c>
      <c r="B189" s="89">
        <v>2536.16</v>
      </c>
      <c r="C189" s="89">
        <f t="shared" si="2"/>
        <v>2131.2268907563025</v>
      </c>
      <c r="D189" s="88">
        <v>44054</v>
      </c>
    </row>
    <row r="190" spans="1:4" x14ac:dyDescent="0.25">
      <c r="A190" t="s">
        <v>511</v>
      </c>
      <c r="B190" s="89">
        <v>2536.16</v>
      </c>
      <c r="C190" s="89">
        <f t="shared" si="2"/>
        <v>2131.2268907563025</v>
      </c>
      <c r="D190" s="88">
        <v>44104</v>
      </c>
    </row>
    <row r="191" spans="1:4" x14ac:dyDescent="0.25">
      <c r="A191" t="s">
        <v>512</v>
      </c>
      <c r="B191" s="89">
        <v>1143.3399999999999</v>
      </c>
      <c r="C191" s="89">
        <f t="shared" si="2"/>
        <v>960.7899159663865</v>
      </c>
      <c r="D191" s="88">
        <v>43987</v>
      </c>
    </row>
    <row r="192" spans="1:4" x14ac:dyDescent="0.25">
      <c r="A192" t="s">
        <v>512</v>
      </c>
      <c r="B192" s="89">
        <v>2858.36</v>
      </c>
      <c r="C192" s="89">
        <f t="shared" si="2"/>
        <v>2401.9831932773113</v>
      </c>
      <c r="D192" s="88">
        <v>44054</v>
      </c>
    </row>
    <row r="193" spans="1:4" x14ac:dyDescent="0.25">
      <c r="A193" t="s">
        <v>512</v>
      </c>
      <c r="B193" s="89">
        <v>2858.36</v>
      </c>
      <c r="C193" s="89">
        <f t="shared" si="2"/>
        <v>2401.9831932773113</v>
      </c>
      <c r="D193" s="88">
        <v>44104</v>
      </c>
    </row>
    <row r="194" spans="1:4" x14ac:dyDescent="0.25">
      <c r="A194" t="s">
        <v>513</v>
      </c>
      <c r="B194" s="89">
        <v>1371.94</v>
      </c>
      <c r="C194" s="89">
        <f t="shared" ref="C194:C257" si="3">B194/1.19</f>
        <v>1152.8907563025211</v>
      </c>
      <c r="D194" s="88">
        <v>44054</v>
      </c>
    </row>
    <row r="195" spans="1:4" x14ac:dyDescent="0.25">
      <c r="A195" t="s">
        <v>513</v>
      </c>
      <c r="B195" s="89">
        <v>685.97</v>
      </c>
      <c r="C195" s="89">
        <f t="shared" si="3"/>
        <v>576.44537815126057</v>
      </c>
      <c r="D195" s="88">
        <v>44104</v>
      </c>
    </row>
    <row r="196" spans="1:4" x14ac:dyDescent="0.25">
      <c r="A196" t="s">
        <v>513</v>
      </c>
      <c r="B196" s="89">
        <v>1371.94</v>
      </c>
      <c r="C196" s="89">
        <f t="shared" si="3"/>
        <v>1152.8907563025211</v>
      </c>
      <c r="D196" s="88">
        <v>44104</v>
      </c>
    </row>
    <row r="197" spans="1:4" x14ac:dyDescent="0.25">
      <c r="A197" t="s">
        <v>514</v>
      </c>
      <c r="B197" s="89">
        <v>2536.16</v>
      </c>
      <c r="C197" s="89">
        <f t="shared" si="3"/>
        <v>2131.2268907563025</v>
      </c>
      <c r="D197" s="88">
        <v>43906</v>
      </c>
    </row>
    <row r="198" spans="1:4" x14ac:dyDescent="0.25">
      <c r="A198" t="s">
        <v>514</v>
      </c>
      <c r="B198" s="89">
        <v>2028.93</v>
      </c>
      <c r="C198" s="89">
        <f t="shared" si="3"/>
        <v>1704.9831932773111</v>
      </c>
      <c r="D198" s="88">
        <v>43987</v>
      </c>
    </row>
    <row r="199" spans="1:4" x14ac:dyDescent="0.25">
      <c r="A199" t="s">
        <v>515</v>
      </c>
      <c r="B199" s="89">
        <v>1143.3399999999999</v>
      </c>
      <c r="C199" s="89">
        <f t="shared" si="3"/>
        <v>960.7899159663865</v>
      </c>
      <c r="D199" s="88">
        <v>43987</v>
      </c>
    </row>
    <row r="200" spans="1:4" x14ac:dyDescent="0.25">
      <c r="A200" t="s">
        <v>515</v>
      </c>
      <c r="B200" s="89">
        <v>3430.04</v>
      </c>
      <c r="C200" s="89">
        <f t="shared" si="3"/>
        <v>2882.386554621849</v>
      </c>
      <c r="D200" s="88">
        <v>43987</v>
      </c>
    </row>
    <row r="201" spans="1:4" x14ac:dyDescent="0.25">
      <c r="A201" t="s">
        <v>515</v>
      </c>
      <c r="B201" s="89">
        <v>1715.02</v>
      </c>
      <c r="C201" s="89">
        <f t="shared" si="3"/>
        <v>1441.1932773109245</v>
      </c>
      <c r="D201" s="88">
        <v>43992</v>
      </c>
    </row>
    <row r="202" spans="1:4" x14ac:dyDescent="0.25">
      <c r="A202" t="s">
        <v>515</v>
      </c>
      <c r="B202" s="89">
        <v>2858.36</v>
      </c>
      <c r="C202" s="89">
        <f t="shared" si="3"/>
        <v>2401.9831932773113</v>
      </c>
      <c r="D202" s="88">
        <v>44054</v>
      </c>
    </row>
    <row r="203" spans="1:4" x14ac:dyDescent="0.25">
      <c r="A203" t="s">
        <v>515</v>
      </c>
      <c r="B203" s="89">
        <v>2858.36</v>
      </c>
      <c r="C203" s="89">
        <f t="shared" si="3"/>
        <v>2401.9831932773113</v>
      </c>
      <c r="D203" s="88">
        <v>44104</v>
      </c>
    </row>
    <row r="204" spans="1:4" x14ac:dyDescent="0.25">
      <c r="A204" t="s">
        <v>516</v>
      </c>
      <c r="B204" s="89">
        <v>1283.98</v>
      </c>
      <c r="C204" s="89">
        <f t="shared" si="3"/>
        <v>1078.9747899159665</v>
      </c>
      <c r="D204" s="88">
        <v>44054</v>
      </c>
    </row>
    <row r="205" spans="1:4" x14ac:dyDescent="0.25">
      <c r="A205" t="s">
        <v>516</v>
      </c>
      <c r="B205" s="89">
        <v>1283.99</v>
      </c>
      <c r="C205" s="89">
        <f t="shared" si="3"/>
        <v>1078.9831932773109</v>
      </c>
      <c r="D205" s="88">
        <v>43987</v>
      </c>
    </row>
    <row r="206" spans="1:4" x14ac:dyDescent="0.25">
      <c r="A206" t="s">
        <v>517</v>
      </c>
      <c r="B206" s="89">
        <v>1140.54</v>
      </c>
      <c r="C206" s="89">
        <f t="shared" si="3"/>
        <v>958.43697478991601</v>
      </c>
      <c r="D206" s="88">
        <v>43987</v>
      </c>
    </row>
    <row r="207" spans="1:4" x14ac:dyDescent="0.25">
      <c r="A207" t="s">
        <v>518</v>
      </c>
      <c r="B207" s="89">
        <v>1715.02</v>
      </c>
      <c r="C207" s="89">
        <f t="shared" si="3"/>
        <v>1441.1932773109245</v>
      </c>
      <c r="D207" s="88">
        <v>44054</v>
      </c>
    </row>
    <row r="208" spans="1:4" x14ac:dyDescent="0.25">
      <c r="A208" t="s">
        <v>518</v>
      </c>
      <c r="B208" s="89">
        <v>1143.3399999999999</v>
      </c>
      <c r="C208" s="89">
        <f t="shared" si="3"/>
        <v>960.7899159663865</v>
      </c>
      <c r="D208" s="88">
        <v>44104</v>
      </c>
    </row>
    <row r="209" spans="1:4" x14ac:dyDescent="0.25">
      <c r="A209" t="s">
        <v>519</v>
      </c>
      <c r="B209" s="89">
        <v>1371.93</v>
      </c>
      <c r="C209" s="89">
        <f t="shared" si="3"/>
        <v>1152.8823529411766</v>
      </c>
      <c r="D209" s="88">
        <v>44104</v>
      </c>
    </row>
    <row r="210" spans="1:4" x14ac:dyDescent="0.25">
      <c r="A210" t="s">
        <v>519</v>
      </c>
      <c r="B210" s="89">
        <v>1371.94</v>
      </c>
      <c r="C210" s="89">
        <f t="shared" si="3"/>
        <v>1152.8907563025211</v>
      </c>
      <c r="D210" s="88">
        <v>44054</v>
      </c>
    </row>
    <row r="211" spans="1:4" x14ac:dyDescent="0.25">
      <c r="A211" t="s">
        <v>519</v>
      </c>
      <c r="B211" s="89">
        <v>685.97</v>
      </c>
      <c r="C211" s="89">
        <f t="shared" si="3"/>
        <v>576.44537815126057</v>
      </c>
      <c r="D211" s="88">
        <v>44104</v>
      </c>
    </row>
    <row r="212" spans="1:4" x14ac:dyDescent="0.25">
      <c r="A212" t="s">
        <v>520</v>
      </c>
      <c r="B212" s="89">
        <v>2743.88</v>
      </c>
      <c r="C212" s="89">
        <f t="shared" si="3"/>
        <v>2305.7815126050423</v>
      </c>
      <c r="D212" s="88">
        <v>43987</v>
      </c>
    </row>
    <row r="213" spans="1:4" x14ac:dyDescent="0.25">
      <c r="A213" t="s">
        <v>520</v>
      </c>
      <c r="B213" s="89">
        <v>1371.94</v>
      </c>
      <c r="C213" s="89">
        <f t="shared" si="3"/>
        <v>1152.8907563025211</v>
      </c>
      <c r="D213" s="88">
        <v>44054</v>
      </c>
    </row>
    <row r="214" spans="1:4" x14ac:dyDescent="0.25">
      <c r="A214" t="s">
        <v>520</v>
      </c>
      <c r="B214" s="89">
        <v>2390.17</v>
      </c>
      <c r="C214" s="89">
        <f t="shared" si="3"/>
        <v>2008.5462184873952</v>
      </c>
      <c r="D214" s="88">
        <v>43893</v>
      </c>
    </row>
    <row r="215" spans="1:4" x14ac:dyDescent="0.25">
      <c r="A215" t="s">
        <v>520</v>
      </c>
      <c r="B215" s="89">
        <v>1593.45</v>
      </c>
      <c r="C215" s="89">
        <f t="shared" si="3"/>
        <v>1339.0336134453783</v>
      </c>
      <c r="D215" s="88">
        <v>43902</v>
      </c>
    </row>
    <row r="216" spans="1:4" x14ac:dyDescent="0.25">
      <c r="A216" t="s">
        <v>521</v>
      </c>
      <c r="B216" s="89">
        <v>1371.94</v>
      </c>
      <c r="C216" s="89">
        <f t="shared" si="3"/>
        <v>1152.8907563025211</v>
      </c>
      <c r="D216" s="88">
        <v>44054</v>
      </c>
    </row>
    <row r="217" spans="1:4" x14ac:dyDescent="0.25">
      <c r="A217" t="s">
        <v>521</v>
      </c>
      <c r="B217" s="89">
        <v>1371.94</v>
      </c>
      <c r="C217" s="89">
        <f t="shared" si="3"/>
        <v>1152.8907563025211</v>
      </c>
      <c r="D217" s="88">
        <v>44104</v>
      </c>
    </row>
    <row r="218" spans="1:4" x14ac:dyDescent="0.25">
      <c r="A218" t="s">
        <v>522</v>
      </c>
      <c r="B218" s="89">
        <v>2536.16</v>
      </c>
      <c r="C218" s="89">
        <f t="shared" si="3"/>
        <v>2131.2268907563025</v>
      </c>
      <c r="D218" s="88">
        <v>44054</v>
      </c>
    </row>
    <row r="219" spans="1:4" x14ac:dyDescent="0.25">
      <c r="A219" t="s">
        <v>522</v>
      </c>
      <c r="B219" s="89">
        <v>2536.16</v>
      </c>
      <c r="C219" s="89">
        <f t="shared" si="3"/>
        <v>2131.2268907563025</v>
      </c>
      <c r="D219" s="88">
        <v>44104</v>
      </c>
    </row>
    <row r="220" spans="1:4" x14ac:dyDescent="0.25">
      <c r="A220" t="s">
        <v>523</v>
      </c>
      <c r="B220" s="89">
        <v>3429.85</v>
      </c>
      <c r="C220" s="89">
        <f t="shared" si="3"/>
        <v>2882.2268907563025</v>
      </c>
      <c r="D220" s="88">
        <v>43893</v>
      </c>
    </row>
    <row r="221" spans="1:4" x14ac:dyDescent="0.25">
      <c r="A221" t="s">
        <v>523</v>
      </c>
      <c r="B221" s="89">
        <v>3429.85</v>
      </c>
      <c r="C221" s="89">
        <f t="shared" si="3"/>
        <v>2882.2268907563025</v>
      </c>
      <c r="D221" s="88">
        <v>43987</v>
      </c>
    </row>
    <row r="222" spans="1:4" x14ac:dyDescent="0.25">
      <c r="A222" t="s">
        <v>523</v>
      </c>
      <c r="B222" s="89">
        <v>3429.85</v>
      </c>
      <c r="C222" s="89">
        <f t="shared" si="3"/>
        <v>2882.2268907563025</v>
      </c>
      <c r="D222" s="88">
        <v>44054</v>
      </c>
    </row>
    <row r="223" spans="1:4" x14ac:dyDescent="0.25">
      <c r="A223" t="s">
        <v>523</v>
      </c>
      <c r="B223" s="89">
        <v>3429.85</v>
      </c>
      <c r="C223" s="89">
        <f t="shared" si="3"/>
        <v>2882.2268907563025</v>
      </c>
      <c r="D223" s="88">
        <v>44104</v>
      </c>
    </row>
    <row r="224" spans="1:4" x14ac:dyDescent="0.25">
      <c r="A224" t="s">
        <v>524</v>
      </c>
      <c r="B224" s="89">
        <v>2272.06</v>
      </c>
      <c r="C224" s="89">
        <f t="shared" si="3"/>
        <v>1909.2941176470588</v>
      </c>
      <c r="D224" s="88">
        <v>44047</v>
      </c>
    </row>
    <row r="225" spans="1:4" x14ac:dyDescent="0.25">
      <c r="A225" t="s">
        <v>524</v>
      </c>
      <c r="B225" s="89">
        <v>1514.71</v>
      </c>
      <c r="C225" s="89">
        <f t="shared" si="3"/>
        <v>1272.8655462184875</v>
      </c>
      <c r="D225" s="88">
        <v>44104</v>
      </c>
    </row>
    <row r="226" spans="1:4" x14ac:dyDescent="0.25">
      <c r="A226" t="s">
        <v>525</v>
      </c>
      <c r="B226" s="89">
        <v>2427.35</v>
      </c>
      <c r="C226" s="89">
        <f t="shared" si="3"/>
        <v>2039.7899159663866</v>
      </c>
      <c r="D226" s="88">
        <v>44054</v>
      </c>
    </row>
    <row r="227" spans="1:4" x14ac:dyDescent="0.25">
      <c r="A227" t="s">
        <v>525</v>
      </c>
      <c r="B227" s="89">
        <v>809.12</v>
      </c>
      <c r="C227" s="89">
        <f t="shared" si="3"/>
        <v>679.93277310924373</v>
      </c>
      <c r="D227" s="88">
        <v>44104</v>
      </c>
    </row>
    <row r="228" spans="1:4" x14ac:dyDescent="0.25">
      <c r="A228" t="s">
        <v>525</v>
      </c>
      <c r="B228" s="89">
        <v>809.12</v>
      </c>
      <c r="C228" s="89">
        <f t="shared" si="3"/>
        <v>679.93277310924373</v>
      </c>
      <c r="D228" s="88">
        <v>44109</v>
      </c>
    </row>
    <row r="229" spans="1:4" x14ac:dyDescent="0.25">
      <c r="A229" t="s">
        <v>526</v>
      </c>
      <c r="B229" s="89">
        <v>757.35</v>
      </c>
      <c r="C229" s="89">
        <f t="shared" si="3"/>
        <v>636.42857142857144</v>
      </c>
      <c r="D229" s="88">
        <v>44047</v>
      </c>
    </row>
    <row r="230" spans="1:4" x14ac:dyDescent="0.25">
      <c r="A230" t="s">
        <v>526</v>
      </c>
      <c r="B230" s="89">
        <v>1514.71</v>
      </c>
      <c r="C230" s="89">
        <f t="shared" si="3"/>
        <v>1272.8655462184875</v>
      </c>
      <c r="D230" s="88">
        <v>44054</v>
      </c>
    </row>
    <row r="231" spans="1:4" x14ac:dyDescent="0.25">
      <c r="A231" t="s">
        <v>526</v>
      </c>
      <c r="B231" s="89">
        <v>1514.71</v>
      </c>
      <c r="C231" s="89">
        <f t="shared" si="3"/>
        <v>1272.8655462184875</v>
      </c>
      <c r="D231" s="88">
        <v>44104</v>
      </c>
    </row>
    <row r="232" spans="1:4" x14ac:dyDescent="0.25">
      <c r="A232" t="s">
        <v>527</v>
      </c>
      <c r="B232" s="89">
        <v>685.97</v>
      </c>
      <c r="C232" s="89">
        <f t="shared" si="3"/>
        <v>576.44537815126057</v>
      </c>
      <c r="D232" s="88">
        <v>43987</v>
      </c>
    </row>
    <row r="233" spans="1:4" x14ac:dyDescent="0.25">
      <c r="A233" t="s">
        <v>527</v>
      </c>
      <c r="B233" s="89">
        <v>1593.44</v>
      </c>
      <c r="C233" s="89">
        <f t="shared" si="3"/>
        <v>1339.0252100840337</v>
      </c>
      <c r="D233" s="88">
        <v>43902</v>
      </c>
    </row>
    <row r="234" spans="1:4" x14ac:dyDescent="0.25">
      <c r="A234" t="s">
        <v>527</v>
      </c>
      <c r="B234" s="89">
        <v>2390.17</v>
      </c>
      <c r="C234" s="89">
        <f t="shared" si="3"/>
        <v>2008.5462184873952</v>
      </c>
      <c r="D234" s="88">
        <v>43920</v>
      </c>
    </row>
    <row r="235" spans="1:4" x14ac:dyDescent="0.25">
      <c r="A235" t="s">
        <v>528</v>
      </c>
      <c r="B235" s="89">
        <v>2286.69</v>
      </c>
      <c r="C235" s="89">
        <f t="shared" si="3"/>
        <v>1921.5882352941178</v>
      </c>
      <c r="D235" s="88">
        <v>43987</v>
      </c>
    </row>
    <row r="236" spans="1:4" x14ac:dyDescent="0.25">
      <c r="A236" t="s">
        <v>529</v>
      </c>
      <c r="B236" s="89">
        <v>685.97</v>
      </c>
      <c r="C236" s="89">
        <f t="shared" si="3"/>
        <v>576.44537815126057</v>
      </c>
      <c r="D236" s="88">
        <v>43987</v>
      </c>
    </row>
    <row r="237" spans="1:4" x14ac:dyDescent="0.25">
      <c r="A237" t="s">
        <v>529</v>
      </c>
      <c r="B237" s="89">
        <v>685.97</v>
      </c>
      <c r="C237" s="89">
        <f t="shared" si="3"/>
        <v>576.44537815126057</v>
      </c>
      <c r="D237" s="88">
        <v>43987</v>
      </c>
    </row>
    <row r="238" spans="1:4" x14ac:dyDescent="0.25">
      <c r="A238" t="s">
        <v>529</v>
      </c>
      <c r="B238" s="89">
        <v>1371.94</v>
      </c>
      <c r="C238" s="89">
        <f t="shared" si="3"/>
        <v>1152.8907563025211</v>
      </c>
      <c r="D238" s="88">
        <v>44104</v>
      </c>
    </row>
    <row r="239" spans="1:4" x14ac:dyDescent="0.25">
      <c r="A239" t="s">
        <v>530</v>
      </c>
      <c r="B239" s="89">
        <v>2057.91</v>
      </c>
      <c r="C239" s="89">
        <f t="shared" si="3"/>
        <v>1729.3361344537814</v>
      </c>
      <c r="D239" s="88">
        <v>44054</v>
      </c>
    </row>
    <row r="240" spans="1:4" x14ac:dyDescent="0.25">
      <c r="A240" t="s">
        <v>530</v>
      </c>
      <c r="B240" s="89">
        <v>1371.94</v>
      </c>
      <c r="C240" s="89">
        <f t="shared" si="3"/>
        <v>1152.8907563025211</v>
      </c>
      <c r="D240" s="88">
        <v>44057</v>
      </c>
    </row>
    <row r="241" spans="1:4" x14ac:dyDescent="0.25">
      <c r="A241" t="s">
        <v>530</v>
      </c>
      <c r="B241" s="89">
        <v>3429.85</v>
      </c>
      <c r="C241" s="89">
        <f t="shared" si="3"/>
        <v>2882.2268907563025</v>
      </c>
      <c r="D241" s="88">
        <v>44104</v>
      </c>
    </row>
    <row r="242" spans="1:4" x14ac:dyDescent="0.25">
      <c r="A242" t="s">
        <v>531</v>
      </c>
      <c r="B242" s="89">
        <v>1715.02</v>
      </c>
      <c r="C242" s="89">
        <f t="shared" si="3"/>
        <v>1441.1932773109245</v>
      </c>
      <c r="D242" s="88">
        <v>43987</v>
      </c>
    </row>
    <row r="243" spans="1:4" x14ac:dyDescent="0.25">
      <c r="A243" t="s">
        <v>531</v>
      </c>
      <c r="B243" s="89">
        <v>1143.3399999999999</v>
      </c>
      <c r="C243" s="89">
        <f t="shared" si="3"/>
        <v>960.7899159663865</v>
      </c>
      <c r="D243" s="88">
        <v>44054</v>
      </c>
    </row>
    <row r="244" spans="1:4" x14ac:dyDescent="0.25">
      <c r="A244" t="s">
        <v>532</v>
      </c>
      <c r="B244" s="89">
        <v>2057.91</v>
      </c>
      <c r="C244" s="89">
        <f t="shared" si="3"/>
        <v>1729.3361344537814</v>
      </c>
      <c r="D244" s="88">
        <v>44047</v>
      </c>
    </row>
    <row r="245" spans="1:4" x14ac:dyDescent="0.25">
      <c r="A245" t="s">
        <v>532</v>
      </c>
      <c r="B245" s="89">
        <v>1371.94</v>
      </c>
      <c r="C245" s="89">
        <f t="shared" si="3"/>
        <v>1152.8907563025211</v>
      </c>
      <c r="D245" s="88">
        <v>44104</v>
      </c>
    </row>
    <row r="246" spans="1:4" x14ac:dyDescent="0.25">
      <c r="A246" t="s">
        <v>533</v>
      </c>
      <c r="B246" s="89">
        <v>1715.02</v>
      </c>
      <c r="C246" s="89">
        <f t="shared" si="3"/>
        <v>1441.1932773109245</v>
      </c>
      <c r="D246" s="88">
        <v>43987</v>
      </c>
    </row>
    <row r="247" spans="1:4" x14ac:dyDescent="0.25">
      <c r="A247" t="s">
        <v>533</v>
      </c>
      <c r="B247" s="89">
        <v>2858.36</v>
      </c>
      <c r="C247" s="89">
        <f t="shared" si="3"/>
        <v>2401.9831932773113</v>
      </c>
      <c r="D247" s="88">
        <v>44054</v>
      </c>
    </row>
    <row r="248" spans="1:4" x14ac:dyDescent="0.25">
      <c r="A248" t="s">
        <v>534</v>
      </c>
      <c r="B248" s="89">
        <v>2057.91</v>
      </c>
      <c r="C248" s="89">
        <f t="shared" si="3"/>
        <v>1729.3361344537814</v>
      </c>
      <c r="D248" s="88">
        <v>43987</v>
      </c>
    </row>
    <row r="249" spans="1:4" x14ac:dyDescent="0.25">
      <c r="A249" t="s">
        <v>535</v>
      </c>
      <c r="B249" s="89">
        <v>2858.36</v>
      </c>
      <c r="C249" s="89">
        <f t="shared" si="3"/>
        <v>2401.9831932773113</v>
      </c>
      <c r="D249" s="88">
        <v>44124</v>
      </c>
    </row>
    <row r="250" spans="1:4" x14ac:dyDescent="0.25">
      <c r="A250" t="s">
        <v>535</v>
      </c>
      <c r="B250" s="89">
        <v>1964.98</v>
      </c>
      <c r="C250" s="89">
        <f t="shared" si="3"/>
        <v>1651.2436974789916</v>
      </c>
      <c r="D250" s="88">
        <v>43902</v>
      </c>
    </row>
    <row r="251" spans="1:4" x14ac:dyDescent="0.25">
      <c r="A251" t="s">
        <v>535</v>
      </c>
      <c r="B251" s="89">
        <v>1309.98</v>
      </c>
      <c r="C251" s="89">
        <f t="shared" si="3"/>
        <v>1100.8235294117649</v>
      </c>
      <c r="D251" s="88">
        <v>43922</v>
      </c>
    </row>
    <row r="252" spans="1:4" x14ac:dyDescent="0.25">
      <c r="A252" t="s">
        <v>535</v>
      </c>
      <c r="B252" s="89">
        <v>3929.95</v>
      </c>
      <c r="C252" s="89">
        <f t="shared" si="3"/>
        <v>3302.4789915966385</v>
      </c>
      <c r="D252" s="88">
        <v>43987</v>
      </c>
    </row>
    <row r="253" spans="1:4" x14ac:dyDescent="0.25">
      <c r="A253" t="s">
        <v>535</v>
      </c>
      <c r="B253" s="89">
        <v>3274.96</v>
      </c>
      <c r="C253" s="89">
        <f t="shared" si="3"/>
        <v>2752.0672268907565</v>
      </c>
      <c r="D253" s="88">
        <v>44007</v>
      </c>
    </row>
    <row r="254" spans="1:4" x14ac:dyDescent="0.25">
      <c r="A254" t="s">
        <v>535</v>
      </c>
      <c r="B254" s="89">
        <v>1964.98</v>
      </c>
      <c r="C254" s="89">
        <f t="shared" si="3"/>
        <v>1651.2436974789916</v>
      </c>
      <c r="D254" s="88">
        <v>44054</v>
      </c>
    </row>
    <row r="255" spans="1:4" x14ac:dyDescent="0.25">
      <c r="A255" t="s">
        <v>535</v>
      </c>
      <c r="B255" s="89">
        <v>1309.98</v>
      </c>
      <c r="C255" s="89">
        <f t="shared" si="3"/>
        <v>1100.8235294117649</v>
      </c>
      <c r="D255" s="88">
        <v>44117</v>
      </c>
    </row>
    <row r="256" spans="1:4" x14ac:dyDescent="0.25">
      <c r="A256" t="s">
        <v>536</v>
      </c>
      <c r="B256" s="89">
        <v>3429.85</v>
      </c>
      <c r="C256" s="89">
        <f t="shared" si="3"/>
        <v>2882.2268907563025</v>
      </c>
      <c r="D256" s="88">
        <v>43902</v>
      </c>
    </row>
    <row r="257" spans="1:4" x14ac:dyDescent="0.25">
      <c r="A257" t="s">
        <v>536</v>
      </c>
      <c r="B257" s="89">
        <v>3429.85</v>
      </c>
      <c r="C257" s="89">
        <f t="shared" si="3"/>
        <v>2882.2268907563025</v>
      </c>
      <c r="D257" s="88">
        <v>43987</v>
      </c>
    </row>
    <row r="258" spans="1:4" x14ac:dyDescent="0.25">
      <c r="A258" t="s">
        <v>537</v>
      </c>
      <c r="B258" s="89">
        <v>2536.16</v>
      </c>
      <c r="C258" s="89">
        <f t="shared" ref="C258:C321" si="4">B258/1.19</f>
        <v>2131.2268907563025</v>
      </c>
      <c r="D258" s="88">
        <v>43987</v>
      </c>
    </row>
    <row r="259" spans="1:4" x14ac:dyDescent="0.25">
      <c r="A259" t="s">
        <v>538</v>
      </c>
      <c r="B259" s="89">
        <v>1521.69</v>
      </c>
      <c r="C259" s="89">
        <f t="shared" si="4"/>
        <v>1278.7310924369749</v>
      </c>
      <c r="D259" s="88">
        <v>44054</v>
      </c>
    </row>
    <row r="260" spans="1:4" x14ac:dyDescent="0.25">
      <c r="A260" t="s">
        <v>538</v>
      </c>
      <c r="B260" s="89">
        <v>1014.46</v>
      </c>
      <c r="C260" s="89">
        <f t="shared" si="4"/>
        <v>852.48739495798327</v>
      </c>
      <c r="D260" s="88">
        <v>44104</v>
      </c>
    </row>
    <row r="261" spans="1:4" x14ac:dyDescent="0.25">
      <c r="A261" t="s">
        <v>539</v>
      </c>
      <c r="B261" s="89">
        <v>2057.91</v>
      </c>
      <c r="C261" s="89">
        <f t="shared" si="4"/>
        <v>1729.3361344537814</v>
      </c>
      <c r="D261" s="88">
        <v>44054</v>
      </c>
    </row>
    <row r="262" spans="1:4" x14ac:dyDescent="0.25">
      <c r="A262" t="s">
        <v>539</v>
      </c>
      <c r="B262" s="89">
        <v>1371.94</v>
      </c>
      <c r="C262" s="89">
        <f t="shared" si="4"/>
        <v>1152.8907563025211</v>
      </c>
      <c r="D262" s="88">
        <v>44104</v>
      </c>
    </row>
    <row r="263" spans="1:4" x14ac:dyDescent="0.25">
      <c r="A263" t="s">
        <v>540</v>
      </c>
      <c r="B263" s="89">
        <v>685.97</v>
      </c>
      <c r="C263" s="89">
        <f t="shared" si="4"/>
        <v>576.44537815126057</v>
      </c>
      <c r="D263" s="88">
        <v>44104</v>
      </c>
    </row>
    <row r="264" spans="1:4" x14ac:dyDescent="0.25">
      <c r="A264" t="s">
        <v>540</v>
      </c>
      <c r="B264" s="89">
        <v>685.97</v>
      </c>
      <c r="C264" s="89">
        <f t="shared" si="4"/>
        <v>576.44537815126057</v>
      </c>
      <c r="D264" s="88">
        <v>43987</v>
      </c>
    </row>
    <row r="265" spans="1:4" x14ac:dyDescent="0.25">
      <c r="A265" t="s">
        <v>540</v>
      </c>
      <c r="B265" s="89">
        <v>2057.91</v>
      </c>
      <c r="C265" s="89">
        <f t="shared" si="4"/>
        <v>1729.3361344537814</v>
      </c>
      <c r="D265" s="88">
        <v>44047</v>
      </c>
    </row>
    <row r="266" spans="1:4" x14ac:dyDescent="0.25">
      <c r="A266" t="s">
        <v>540</v>
      </c>
      <c r="B266" s="89">
        <v>685.97</v>
      </c>
      <c r="C266" s="89">
        <f t="shared" si="4"/>
        <v>576.44537815126057</v>
      </c>
      <c r="D266" s="88">
        <v>44104</v>
      </c>
    </row>
    <row r="267" spans="1:4" x14ac:dyDescent="0.25">
      <c r="A267" t="s">
        <v>541</v>
      </c>
      <c r="B267" s="89">
        <v>2858.36</v>
      </c>
      <c r="C267" s="89">
        <f t="shared" si="4"/>
        <v>2401.9831932773113</v>
      </c>
      <c r="D267" s="88">
        <v>44054</v>
      </c>
    </row>
    <row r="268" spans="1:4" x14ac:dyDescent="0.25">
      <c r="A268" t="s">
        <v>541</v>
      </c>
      <c r="B268" s="89">
        <v>2858.36</v>
      </c>
      <c r="C268" s="89">
        <f t="shared" si="4"/>
        <v>2401.9831932773113</v>
      </c>
      <c r="D268" s="88">
        <v>44104</v>
      </c>
    </row>
    <row r="269" spans="1:4" x14ac:dyDescent="0.25">
      <c r="A269" t="s">
        <v>542</v>
      </c>
      <c r="B269" s="89">
        <v>1371.94</v>
      </c>
      <c r="C269" s="89">
        <f t="shared" si="4"/>
        <v>1152.8907563025211</v>
      </c>
      <c r="D269" s="88">
        <v>44054</v>
      </c>
    </row>
    <row r="270" spans="1:4" x14ac:dyDescent="0.25">
      <c r="A270" t="s">
        <v>542</v>
      </c>
      <c r="B270" s="89">
        <v>1371.94</v>
      </c>
      <c r="C270" s="89">
        <f t="shared" si="4"/>
        <v>1152.8907563025211</v>
      </c>
      <c r="D270" s="88">
        <v>44104</v>
      </c>
    </row>
    <row r="271" spans="1:4" x14ac:dyDescent="0.25">
      <c r="A271" t="s">
        <v>543</v>
      </c>
      <c r="B271" s="89">
        <v>2536.16</v>
      </c>
      <c r="C271" s="89">
        <f t="shared" si="4"/>
        <v>2131.2268907563025</v>
      </c>
      <c r="D271" s="88">
        <v>43893</v>
      </c>
    </row>
    <row r="272" spans="1:4" x14ac:dyDescent="0.25">
      <c r="A272" t="s">
        <v>543</v>
      </c>
      <c r="B272" s="89">
        <v>2536.16</v>
      </c>
      <c r="C272" s="89">
        <f t="shared" si="4"/>
        <v>2131.2268907563025</v>
      </c>
      <c r="D272" s="88">
        <v>43987</v>
      </c>
    </row>
    <row r="273" spans="1:4" x14ac:dyDescent="0.25">
      <c r="A273" t="s">
        <v>543</v>
      </c>
      <c r="B273" s="89">
        <v>2536.16</v>
      </c>
      <c r="C273" s="89">
        <f t="shared" si="4"/>
        <v>2131.2268907563025</v>
      </c>
      <c r="D273" s="88">
        <v>44054</v>
      </c>
    </row>
    <row r="274" spans="1:4" x14ac:dyDescent="0.25">
      <c r="A274" t="s">
        <v>543</v>
      </c>
      <c r="B274" s="89">
        <v>5072.32</v>
      </c>
      <c r="C274" s="89">
        <f t="shared" si="4"/>
        <v>4262.453781512605</v>
      </c>
      <c r="D274" s="88">
        <v>44104</v>
      </c>
    </row>
    <row r="275" spans="1:4" x14ac:dyDescent="0.25">
      <c r="A275" t="s">
        <v>544</v>
      </c>
      <c r="B275" s="89">
        <v>2057.91</v>
      </c>
      <c r="C275" s="89">
        <f t="shared" si="4"/>
        <v>1729.3361344537814</v>
      </c>
      <c r="D275" s="88">
        <v>44054</v>
      </c>
    </row>
    <row r="276" spans="1:4" x14ac:dyDescent="0.25">
      <c r="A276" t="s">
        <v>608</v>
      </c>
      <c r="B276" s="89">
        <v>974.61</v>
      </c>
      <c r="C276" s="89">
        <f t="shared" si="4"/>
        <v>819</v>
      </c>
      <c r="D276" s="88">
        <v>43872</v>
      </c>
    </row>
    <row r="277" spans="1:4" x14ac:dyDescent="0.25">
      <c r="A277" t="s">
        <v>608</v>
      </c>
      <c r="B277" s="89">
        <v>417.69</v>
      </c>
      <c r="C277" s="89">
        <f t="shared" si="4"/>
        <v>351</v>
      </c>
      <c r="D277" s="88">
        <v>43893</v>
      </c>
    </row>
    <row r="278" spans="1:4" x14ac:dyDescent="0.25">
      <c r="A278" t="s">
        <v>608</v>
      </c>
      <c r="B278" s="89">
        <v>728.28</v>
      </c>
      <c r="C278" s="89">
        <f t="shared" si="4"/>
        <v>612</v>
      </c>
      <c r="D278" s="88">
        <v>44089</v>
      </c>
    </row>
    <row r="279" spans="1:4" x14ac:dyDescent="0.25">
      <c r="A279" t="s">
        <v>609</v>
      </c>
      <c r="B279" s="89">
        <v>956.76</v>
      </c>
      <c r="C279" s="89">
        <f t="shared" si="4"/>
        <v>804</v>
      </c>
      <c r="D279" s="88">
        <v>44089</v>
      </c>
    </row>
    <row r="280" spans="1:4" x14ac:dyDescent="0.25">
      <c r="A280" t="s">
        <v>478</v>
      </c>
      <c r="B280" s="89">
        <v>1071</v>
      </c>
      <c r="C280" s="89">
        <f t="shared" si="4"/>
        <v>900</v>
      </c>
      <c r="D280" s="88">
        <v>43902</v>
      </c>
    </row>
    <row r="281" spans="1:4" x14ac:dyDescent="0.25">
      <c r="A281" t="s">
        <v>478</v>
      </c>
      <c r="B281" s="89">
        <v>12792.5</v>
      </c>
      <c r="C281" s="89">
        <f t="shared" si="4"/>
        <v>10750</v>
      </c>
      <c r="D281" s="88">
        <v>44015</v>
      </c>
    </row>
    <row r="282" spans="1:4" x14ac:dyDescent="0.25">
      <c r="A282" t="s">
        <v>478</v>
      </c>
      <c r="B282" s="89">
        <v>17591.18</v>
      </c>
      <c r="C282" s="89">
        <f t="shared" si="4"/>
        <v>14782.504201680673</v>
      </c>
      <c r="D282" s="88">
        <v>43945</v>
      </c>
    </row>
    <row r="283" spans="1:4" x14ac:dyDescent="0.25">
      <c r="A283" t="s">
        <v>478</v>
      </c>
      <c r="B283" s="89">
        <v>3718.75</v>
      </c>
      <c r="C283" s="89">
        <f t="shared" si="4"/>
        <v>3125</v>
      </c>
      <c r="D283" s="88">
        <v>43915</v>
      </c>
    </row>
    <row r="284" spans="1:4" x14ac:dyDescent="0.25">
      <c r="A284" t="s">
        <v>478</v>
      </c>
      <c r="B284" s="89">
        <v>16065</v>
      </c>
      <c r="C284" s="89">
        <f t="shared" si="4"/>
        <v>13500</v>
      </c>
      <c r="D284" s="88">
        <v>43931</v>
      </c>
    </row>
    <row r="285" spans="1:4" x14ac:dyDescent="0.25">
      <c r="A285" t="s">
        <v>596</v>
      </c>
      <c r="B285" s="89">
        <v>4925</v>
      </c>
      <c r="C285" s="89">
        <f t="shared" si="4"/>
        <v>4138.6554621848745</v>
      </c>
      <c r="D285" s="88">
        <v>43965</v>
      </c>
    </row>
    <row r="286" spans="1:4" x14ac:dyDescent="0.25">
      <c r="A286" t="s">
        <v>610</v>
      </c>
      <c r="B286" s="89">
        <v>8032.5</v>
      </c>
      <c r="C286" s="89">
        <f t="shared" si="4"/>
        <v>6750</v>
      </c>
      <c r="D286" s="88">
        <v>44026</v>
      </c>
    </row>
    <row r="287" spans="1:4" x14ac:dyDescent="0.25">
      <c r="A287" t="s">
        <v>610</v>
      </c>
      <c r="B287" s="89">
        <v>8758.4</v>
      </c>
      <c r="C287" s="89">
        <f t="shared" si="4"/>
        <v>7360</v>
      </c>
      <c r="D287" s="88">
        <v>44053</v>
      </c>
    </row>
    <row r="288" spans="1:4" x14ac:dyDescent="0.25">
      <c r="A288" t="s">
        <v>545</v>
      </c>
      <c r="B288" s="89">
        <v>1589.36</v>
      </c>
      <c r="C288" s="89">
        <f t="shared" si="4"/>
        <v>1335.5966386554621</v>
      </c>
      <c r="D288" s="88">
        <v>43970</v>
      </c>
    </row>
    <row r="289" spans="1:4" x14ac:dyDescent="0.25">
      <c r="A289" t="s">
        <v>546</v>
      </c>
      <c r="B289" s="89">
        <v>1792.6</v>
      </c>
      <c r="C289" s="89">
        <f t="shared" si="4"/>
        <v>1506.3865546218487</v>
      </c>
      <c r="D289" s="88">
        <v>43987</v>
      </c>
    </row>
    <row r="290" spans="1:4" x14ac:dyDescent="0.25">
      <c r="A290" t="s">
        <v>547</v>
      </c>
      <c r="B290" s="89">
        <v>1051.6300000000001</v>
      </c>
      <c r="C290" s="89">
        <f t="shared" si="4"/>
        <v>883.72268907563034</v>
      </c>
      <c r="D290" s="88">
        <v>43987</v>
      </c>
    </row>
    <row r="291" spans="1:4" x14ac:dyDescent="0.25">
      <c r="A291" t="s">
        <v>662</v>
      </c>
      <c r="B291" s="89">
        <v>47.6</v>
      </c>
      <c r="C291" s="89">
        <f t="shared" si="4"/>
        <v>40</v>
      </c>
      <c r="D291" s="88">
        <v>43924</v>
      </c>
    </row>
    <row r="292" spans="1:4" x14ac:dyDescent="0.25">
      <c r="A292" t="s">
        <v>662</v>
      </c>
      <c r="B292" s="89">
        <v>54.74</v>
      </c>
      <c r="C292" s="89">
        <f t="shared" si="4"/>
        <v>46.000000000000007</v>
      </c>
      <c r="D292" s="88">
        <v>44050</v>
      </c>
    </row>
    <row r="293" spans="1:4" x14ac:dyDescent="0.25">
      <c r="A293" t="s">
        <v>479</v>
      </c>
      <c r="B293" s="89">
        <v>1713.6</v>
      </c>
      <c r="C293" s="89">
        <f t="shared" si="4"/>
        <v>1440</v>
      </c>
      <c r="D293" s="88">
        <v>43866</v>
      </c>
    </row>
    <row r="294" spans="1:4" x14ac:dyDescent="0.25">
      <c r="A294" t="s">
        <v>479</v>
      </c>
      <c r="B294" s="89">
        <v>2142</v>
      </c>
      <c r="C294" s="89">
        <f t="shared" si="4"/>
        <v>1800</v>
      </c>
      <c r="D294" s="88">
        <v>43894</v>
      </c>
    </row>
    <row r="295" spans="1:4" x14ac:dyDescent="0.25">
      <c r="A295" t="s">
        <v>479</v>
      </c>
      <c r="B295" s="89">
        <v>4284</v>
      </c>
      <c r="C295" s="89">
        <f t="shared" si="4"/>
        <v>3600</v>
      </c>
      <c r="D295" s="88">
        <v>43921</v>
      </c>
    </row>
    <row r="296" spans="1:4" x14ac:dyDescent="0.25">
      <c r="A296" t="s">
        <v>479</v>
      </c>
      <c r="B296" s="89">
        <v>4284</v>
      </c>
      <c r="C296" s="89">
        <f t="shared" si="4"/>
        <v>3600</v>
      </c>
      <c r="D296" s="88">
        <v>43958</v>
      </c>
    </row>
    <row r="297" spans="1:4" x14ac:dyDescent="0.25">
      <c r="A297" t="s">
        <v>479</v>
      </c>
      <c r="B297" s="89">
        <v>4284</v>
      </c>
      <c r="C297" s="89">
        <f t="shared" si="4"/>
        <v>3600</v>
      </c>
      <c r="D297" s="88">
        <v>43985</v>
      </c>
    </row>
    <row r="298" spans="1:4" x14ac:dyDescent="0.25">
      <c r="A298" t="s">
        <v>479</v>
      </c>
      <c r="B298" s="89">
        <v>4284</v>
      </c>
      <c r="C298" s="89">
        <f t="shared" si="4"/>
        <v>3600</v>
      </c>
      <c r="D298" s="88">
        <v>44018</v>
      </c>
    </row>
    <row r="299" spans="1:4" x14ac:dyDescent="0.25">
      <c r="A299" t="s">
        <v>479</v>
      </c>
      <c r="B299" s="89">
        <v>4284</v>
      </c>
      <c r="C299" s="89">
        <f t="shared" si="4"/>
        <v>3600</v>
      </c>
      <c r="D299" s="88">
        <v>44049</v>
      </c>
    </row>
    <row r="300" spans="1:4" x14ac:dyDescent="0.25">
      <c r="A300" t="s">
        <v>479</v>
      </c>
      <c r="B300" s="89">
        <v>4284</v>
      </c>
      <c r="C300" s="89">
        <f t="shared" si="4"/>
        <v>3600</v>
      </c>
      <c r="D300" s="88">
        <v>44089</v>
      </c>
    </row>
    <row r="301" spans="1:4" x14ac:dyDescent="0.25">
      <c r="A301" t="s">
        <v>479</v>
      </c>
      <c r="B301" s="89">
        <v>2142</v>
      </c>
      <c r="C301" s="89">
        <f t="shared" si="4"/>
        <v>1800</v>
      </c>
      <c r="D301" s="88">
        <v>44117</v>
      </c>
    </row>
    <row r="302" spans="1:4" x14ac:dyDescent="0.25">
      <c r="A302" t="s">
        <v>595</v>
      </c>
      <c r="B302" s="89">
        <v>1381.59</v>
      </c>
      <c r="C302" s="89">
        <f t="shared" si="4"/>
        <v>1161</v>
      </c>
      <c r="D302" s="88">
        <v>43980</v>
      </c>
    </row>
    <row r="303" spans="1:4" x14ac:dyDescent="0.25">
      <c r="A303" t="s">
        <v>595</v>
      </c>
      <c r="B303" s="89">
        <v>1381.59</v>
      </c>
      <c r="C303" s="89">
        <f t="shared" si="4"/>
        <v>1161</v>
      </c>
      <c r="D303" s="88">
        <v>44047</v>
      </c>
    </row>
    <row r="304" spans="1:4" x14ac:dyDescent="0.25">
      <c r="A304" t="s">
        <v>595</v>
      </c>
      <c r="B304" s="89">
        <v>1381.59</v>
      </c>
      <c r="C304" s="89">
        <f t="shared" si="4"/>
        <v>1161</v>
      </c>
      <c r="D304" s="88">
        <v>44098</v>
      </c>
    </row>
    <row r="305" spans="1:4" x14ac:dyDescent="0.25">
      <c r="A305" t="s">
        <v>595</v>
      </c>
      <c r="B305" s="89">
        <v>1545.81</v>
      </c>
      <c r="C305" s="89">
        <f t="shared" si="4"/>
        <v>1299</v>
      </c>
      <c r="D305" s="88">
        <v>43866</v>
      </c>
    </row>
    <row r="306" spans="1:4" x14ac:dyDescent="0.25">
      <c r="A306" t="s">
        <v>595</v>
      </c>
      <c r="B306" s="89">
        <v>1545.81</v>
      </c>
      <c r="C306" s="89">
        <f t="shared" si="4"/>
        <v>1299</v>
      </c>
      <c r="D306" s="88">
        <v>43892</v>
      </c>
    </row>
    <row r="307" spans="1:4" x14ac:dyDescent="0.25">
      <c r="A307" t="s">
        <v>595</v>
      </c>
      <c r="B307" s="89">
        <v>1545.81</v>
      </c>
      <c r="C307" s="89">
        <f t="shared" si="4"/>
        <v>1299</v>
      </c>
      <c r="D307" s="88">
        <v>43922</v>
      </c>
    </row>
    <row r="308" spans="1:4" x14ac:dyDescent="0.25">
      <c r="A308" t="s">
        <v>554</v>
      </c>
      <c r="B308" s="89">
        <v>535.5</v>
      </c>
      <c r="C308" s="89">
        <f t="shared" si="4"/>
        <v>450</v>
      </c>
      <c r="D308" s="88">
        <v>43871</v>
      </c>
    </row>
    <row r="309" spans="1:4" x14ac:dyDescent="0.25">
      <c r="A309" t="s">
        <v>554</v>
      </c>
      <c r="B309" s="89">
        <v>803.25</v>
      </c>
      <c r="C309" s="89">
        <f t="shared" si="4"/>
        <v>675</v>
      </c>
      <c r="D309" s="88">
        <v>43893</v>
      </c>
    </row>
    <row r="310" spans="1:4" x14ac:dyDescent="0.25">
      <c r="A310" t="s">
        <v>554</v>
      </c>
      <c r="B310" s="89">
        <v>803.25</v>
      </c>
      <c r="C310" s="89">
        <f t="shared" si="4"/>
        <v>675</v>
      </c>
      <c r="D310" s="88">
        <v>43906</v>
      </c>
    </row>
    <row r="311" spans="1:4" x14ac:dyDescent="0.25">
      <c r="A311" t="s">
        <v>554</v>
      </c>
      <c r="B311" s="89">
        <v>1606.5</v>
      </c>
      <c r="C311" s="89">
        <f t="shared" si="4"/>
        <v>1350</v>
      </c>
      <c r="D311" s="88">
        <v>43915</v>
      </c>
    </row>
    <row r="312" spans="1:4" x14ac:dyDescent="0.25">
      <c r="A312" t="s">
        <v>554</v>
      </c>
      <c r="B312" s="89">
        <v>803.25</v>
      </c>
      <c r="C312" s="89">
        <f t="shared" si="4"/>
        <v>675</v>
      </c>
      <c r="D312" s="88">
        <v>43980</v>
      </c>
    </row>
    <row r="313" spans="1:4" x14ac:dyDescent="0.25">
      <c r="A313" t="s">
        <v>554</v>
      </c>
      <c r="B313" s="89">
        <v>803.25</v>
      </c>
      <c r="C313" s="89">
        <f t="shared" si="4"/>
        <v>675</v>
      </c>
      <c r="D313" s="88">
        <v>44014</v>
      </c>
    </row>
    <row r="314" spans="1:4" x14ac:dyDescent="0.25">
      <c r="A314" t="s">
        <v>554</v>
      </c>
      <c r="B314" s="89">
        <v>803.25</v>
      </c>
      <c r="C314" s="89">
        <f t="shared" si="4"/>
        <v>675</v>
      </c>
      <c r="D314" s="88">
        <v>44048</v>
      </c>
    </row>
    <row r="315" spans="1:4" x14ac:dyDescent="0.25">
      <c r="A315" t="s">
        <v>554</v>
      </c>
      <c r="B315" s="89">
        <v>1606.5</v>
      </c>
      <c r="C315" s="89">
        <f t="shared" si="4"/>
        <v>1350</v>
      </c>
      <c r="D315" s="88">
        <v>44088</v>
      </c>
    </row>
    <row r="316" spans="1:4" x14ac:dyDescent="0.25">
      <c r="A316" t="s">
        <v>554</v>
      </c>
      <c r="B316" s="89">
        <v>535.5</v>
      </c>
      <c r="C316" s="89">
        <f t="shared" si="4"/>
        <v>450</v>
      </c>
      <c r="D316" s="88">
        <v>44116</v>
      </c>
    </row>
    <row r="317" spans="1:4" x14ac:dyDescent="0.25">
      <c r="A317" t="s">
        <v>555</v>
      </c>
      <c r="B317" s="89">
        <v>535.5</v>
      </c>
      <c r="C317" s="89">
        <f t="shared" si="4"/>
        <v>450</v>
      </c>
      <c r="D317" s="88">
        <v>43871</v>
      </c>
    </row>
    <row r="318" spans="1:4" x14ac:dyDescent="0.25">
      <c r="A318" t="s">
        <v>555</v>
      </c>
      <c r="B318" s="89">
        <v>803.25</v>
      </c>
      <c r="C318" s="89">
        <f t="shared" si="4"/>
        <v>675</v>
      </c>
      <c r="D318" s="88">
        <v>43893</v>
      </c>
    </row>
    <row r="319" spans="1:4" x14ac:dyDescent="0.25">
      <c r="A319" t="s">
        <v>555</v>
      </c>
      <c r="B319" s="89">
        <v>803.25</v>
      </c>
      <c r="C319" s="89">
        <f t="shared" si="4"/>
        <v>675</v>
      </c>
      <c r="D319" s="88">
        <v>43906</v>
      </c>
    </row>
    <row r="320" spans="1:4" x14ac:dyDescent="0.25">
      <c r="A320" t="s">
        <v>555</v>
      </c>
      <c r="B320" s="89">
        <v>1606.5</v>
      </c>
      <c r="C320" s="89">
        <f t="shared" si="4"/>
        <v>1350</v>
      </c>
      <c r="D320" s="88">
        <v>43915</v>
      </c>
    </row>
    <row r="321" spans="1:4" x14ac:dyDescent="0.25">
      <c r="A321" t="s">
        <v>555</v>
      </c>
      <c r="B321" s="89">
        <v>803.25</v>
      </c>
      <c r="C321" s="89">
        <f t="shared" si="4"/>
        <v>675</v>
      </c>
      <c r="D321" s="88">
        <v>43980</v>
      </c>
    </row>
    <row r="322" spans="1:4" x14ac:dyDescent="0.25">
      <c r="A322" t="s">
        <v>555</v>
      </c>
      <c r="B322" s="89">
        <v>803.25</v>
      </c>
      <c r="C322" s="89">
        <f t="shared" ref="C322:C385" si="5">B322/1.19</f>
        <v>675</v>
      </c>
      <c r="D322" s="88">
        <v>44014</v>
      </c>
    </row>
    <row r="323" spans="1:4" x14ac:dyDescent="0.25">
      <c r="A323" t="s">
        <v>555</v>
      </c>
      <c r="B323" s="89">
        <v>803.25</v>
      </c>
      <c r="C323" s="89">
        <f t="shared" si="5"/>
        <v>675</v>
      </c>
      <c r="D323" s="88">
        <v>44048</v>
      </c>
    </row>
    <row r="324" spans="1:4" x14ac:dyDescent="0.25">
      <c r="A324" t="s">
        <v>555</v>
      </c>
      <c r="B324" s="89">
        <v>1606.5</v>
      </c>
      <c r="C324" s="89">
        <f t="shared" si="5"/>
        <v>1350</v>
      </c>
      <c r="D324" s="88">
        <v>44088</v>
      </c>
    </row>
    <row r="325" spans="1:4" x14ac:dyDescent="0.25">
      <c r="A325" t="s">
        <v>555</v>
      </c>
      <c r="B325" s="89">
        <v>535.5</v>
      </c>
      <c r="C325" s="89">
        <f t="shared" si="5"/>
        <v>450</v>
      </c>
      <c r="D325" s="88">
        <v>44116</v>
      </c>
    </row>
    <row r="326" spans="1:4" x14ac:dyDescent="0.25">
      <c r="A326" t="s">
        <v>556</v>
      </c>
      <c r="B326" s="89">
        <v>535.5</v>
      </c>
      <c r="C326" s="89">
        <f t="shared" si="5"/>
        <v>450</v>
      </c>
      <c r="D326" s="88">
        <v>43871</v>
      </c>
    </row>
    <row r="327" spans="1:4" x14ac:dyDescent="0.25">
      <c r="A327" t="s">
        <v>556</v>
      </c>
      <c r="B327" s="89">
        <v>803.25</v>
      </c>
      <c r="C327" s="89">
        <f t="shared" si="5"/>
        <v>675</v>
      </c>
      <c r="D327" s="88">
        <v>43893</v>
      </c>
    </row>
    <row r="328" spans="1:4" x14ac:dyDescent="0.25">
      <c r="A328" t="s">
        <v>556</v>
      </c>
      <c r="B328" s="89">
        <v>803.25</v>
      </c>
      <c r="C328" s="89">
        <f t="shared" si="5"/>
        <v>675</v>
      </c>
      <c r="D328" s="88">
        <v>43906</v>
      </c>
    </row>
    <row r="329" spans="1:4" x14ac:dyDescent="0.25">
      <c r="A329" t="s">
        <v>556</v>
      </c>
      <c r="B329" s="89">
        <v>1606.5</v>
      </c>
      <c r="C329" s="89">
        <f t="shared" si="5"/>
        <v>1350</v>
      </c>
      <c r="D329" s="88">
        <v>43915</v>
      </c>
    </row>
    <row r="330" spans="1:4" x14ac:dyDescent="0.25">
      <c r="A330" t="s">
        <v>556</v>
      </c>
      <c r="B330" s="89">
        <v>803.25</v>
      </c>
      <c r="C330" s="89">
        <f t="shared" si="5"/>
        <v>675</v>
      </c>
      <c r="D330" s="88">
        <v>43980</v>
      </c>
    </row>
    <row r="331" spans="1:4" x14ac:dyDescent="0.25">
      <c r="A331" t="s">
        <v>556</v>
      </c>
      <c r="B331" s="89">
        <v>803.25</v>
      </c>
      <c r="C331" s="89">
        <f t="shared" si="5"/>
        <v>675</v>
      </c>
      <c r="D331" s="88">
        <v>44014</v>
      </c>
    </row>
    <row r="332" spans="1:4" x14ac:dyDescent="0.25">
      <c r="A332" t="s">
        <v>556</v>
      </c>
      <c r="B332" s="89">
        <v>803.25</v>
      </c>
      <c r="C332" s="89">
        <f t="shared" si="5"/>
        <v>675</v>
      </c>
      <c r="D332" s="88">
        <v>44048</v>
      </c>
    </row>
    <row r="333" spans="1:4" x14ac:dyDescent="0.25">
      <c r="A333" t="s">
        <v>556</v>
      </c>
      <c r="B333" s="89">
        <v>1606.5</v>
      </c>
      <c r="C333" s="89">
        <f t="shared" si="5"/>
        <v>1350</v>
      </c>
      <c r="D333" s="88">
        <v>44088</v>
      </c>
    </row>
    <row r="334" spans="1:4" x14ac:dyDescent="0.25">
      <c r="A334" t="s">
        <v>556</v>
      </c>
      <c r="B334" s="89">
        <v>535.5</v>
      </c>
      <c r="C334" s="89">
        <f t="shared" si="5"/>
        <v>450</v>
      </c>
      <c r="D334" s="88">
        <v>44116</v>
      </c>
    </row>
    <row r="335" spans="1:4" x14ac:dyDescent="0.25">
      <c r="A335" t="s">
        <v>630</v>
      </c>
      <c r="B335" s="89">
        <v>1338.75</v>
      </c>
      <c r="C335" s="89">
        <f t="shared" si="5"/>
        <v>1125</v>
      </c>
      <c r="D335" s="88">
        <v>43892</v>
      </c>
    </row>
    <row r="336" spans="1:4" x14ac:dyDescent="0.25">
      <c r="A336" t="s">
        <v>630</v>
      </c>
      <c r="B336" s="89">
        <v>2677.5</v>
      </c>
      <c r="C336" s="89">
        <f t="shared" si="5"/>
        <v>2250</v>
      </c>
      <c r="D336" s="88">
        <v>43936</v>
      </c>
    </row>
    <row r="337" spans="1:4" x14ac:dyDescent="0.25">
      <c r="A337" t="s">
        <v>630</v>
      </c>
      <c r="B337" s="89">
        <v>1591.63</v>
      </c>
      <c r="C337" s="89">
        <f t="shared" si="5"/>
        <v>1337.5042016806724</v>
      </c>
      <c r="D337" s="88">
        <v>44027</v>
      </c>
    </row>
    <row r="338" spans="1:4" x14ac:dyDescent="0.25">
      <c r="A338" t="s">
        <v>630</v>
      </c>
      <c r="B338" s="89">
        <v>1209.6400000000001</v>
      </c>
      <c r="C338" s="89">
        <f t="shared" si="5"/>
        <v>1016.5042016806724</v>
      </c>
      <c r="D338" s="88">
        <v>44048</v>
      </c>
    </row>
    <row r="339" spans="1:4" x14ac:dyDescent="0.25">
      <c r="A339" t="s">
        <v>630</v>
      </c>
      <c r="B339" s="89">
        <v>1973.62</v>
      </c>
      <c r="C339" s="89">
        <f t="shared" si="5"/>
        <v>1658.5042016806722</v>
      </c>
      <c r="D339" s="88">
        <v>44106</v>
      </c>
    </row>
    <row r="340" spans="1:4" x14ac:dyDescent="0.25">
      <c r="A340" t="s">
        <v>421</v>
      </c>
      <c r="B340" s="89">
        <v>2070.6</v>
      </c>
      <c r="C340" s="89">
        <f t="shared" si="5"/>
        <v>1740</v>
      </c>
      <c r="D340" s="88">
        <v>43962</v>
      </c>
    </row>
    <row r="341" spans="1:4" x14ac:dyDescent="0.25">
      <c r="A341" t="s">
        <v>642</v>
      </c>
      <c r="B341" s="89">
        <v>2237.1999999999998</v>
      </c>
      <c r="C341" s="89">
        <f t="shared" si="5"/>
        <v>1880</v>
      </c>
      <c r="D341" s="88">
        <v>43866</v>
      </c>
    </row>
    <row r="342" spans="1:4" x14ac:dyDescent="0.25">
      <c r="A342" t="s">
        <v>642</v>
      </c>
      <c r="B342" s="89">
        <v>2796.5</v>
      </c>
      <c r="C342" s="89">
        <f t="shared" si="5"/>
        <v>2350</v>
      </c>
      <c r="D342" s="88">
        <v>43893</v>
      </c>
    </row>
    <row r="343" spans="1:4" x14ac:dyDescent="0.25">
      <c r="A343" t="s">
        <v>642</v>
      </c>
      <c r="B343" s="89">
        <v>2796.5</v>
      </c>
      <c r="C343" s="89">
        <f t="shared" si="5"/>
        <v>2350</v>
      </c>
      <c r="D343" s="88">
        <v>43921</v>
      </c>
    </row>
    <row r="344" spans="1:4" x14ac:dyDescent="0.25">
      <c r="A344" t="s">
        <v>642</v>
      </c>
      <c r="B344" s="89">
        <v>2796.5</v>
      </c>
      <c r="C344" s="89">
        <f t="shared" si="5"/>
        <v>2350</v>
      </c>
      <c r="D344" s="88">
        <v>43965</v>
      </c>
    </row>
    <row r="345" spans="1:4" x14ac:dyDescent="0.25">
      <c r="A345" t="s">
        <v>642</v>
      </c>
      <c r="B345" s="89">
        <v>2796.5</v>
      </c>
      <c r="C345" s="89">
        <f t="shared" si="5"/>
        <v>2350</v>
      </c>
      <c r="D345" s="88">
        <v>43980</v>
      </c>
    </row>
    <row r="346" spans="1:4" x14ac:dyDescent="0.25">
      <c r="A346" t="s">
        <v>642</v>
      </c>
      <c r="B346" s="89">
        <v>2796.5</v>
      </c>
      <c r="C346" s="89">
        <f t="shared" si="5"/>
        <v>2350</v>
      </c>
      <c r="D346" s="88">
        <v>44056</v>
      </c>
    </row>
    <row r="347" spans="1:4" x14ac:dyDescent="0.25">
      <c r="A347" t="s">
        <v>480</v>
      </c>
      <c r="B347" s="89">
        <v>3808</v>
      </c>
      <c r="C347" s="89">
        <f t="shared" si="5"/>
        <v>3200</v>
      </c>
      <c r="D347" s="88">
        <v>44019</v>
      </c>
    </row>
    <row r="348" spans="1:4" x14ac:dyDescent="0.25">
      <c r="A348" t="s">
        <v>480</v>
      </c>
      <c r="B348" s="89">
        <v>2082.5</v>
      </c>
      <c r="C348" s="89">
        <f t="shared" si="5"/>
        <v>1750</v>
      </c>
      <c r="D348" s="88">
        <v>43987</v>
      </c>
    </row>
    <row r="349" spans="1:4" x14ac:dyDescent="0.25">
      <c r="A349" t="s">
        <v>480</v>
      </c>
      <c r="B349" s="89">
        <v>2082.5</v>
      </c>
      <c r="C349" s="89">
        <f t="shared" si="5"/>
        <v>1750</v>
      </c>
      <c r="D349" s="88">
        <v>44064</v>
      </c>
    </row>
    <row r="350" spans="1:4" x14ac:dyDescent="0.25">
      <c r="A350" t="s">
        <v>480</v>
      </c>
      <c r="B350" s="89">
        <v>2082.5</v>
      </c>
      <c r="C350" s="89">
        <f t="shared" si="5"/>
        <v>1750</v>
      </c>
      <c r="D350" s="88">
        <v>44053</v>
      </c>
    </row>
    <row r="351" spans="1:4" x14ac:dyDescent="0.25">
      <c r="A351" t="s">
        <v>480</v>
      </c>
      <c r="B351" s="89">
        <v>2082.5</v>
      </c>
      <c r="C351" s="89">
        <f t="shared" si="5"/>
        <v>1750</v>
      </c>
      <c r="D351" s="88">
        <v>44117</v>
      </c>
    </row>
    <row r="352" spans="1:4" x14ac:dyDescent="0.25">
      <c r="A352" t="s">
        <v>480</v>
      </c>
      <c r="B352" s="89">
        <v>2082.5</v>
      </c>
      <c r="C352" s="89">
        <f t="shared" si="5"/>
        <v>1750</v>
      </c>
      <c r="D352" s="88">
        <v>44124</v>
      </c>
    </row>
    <row r="353" spans="1:4" x14ac:dyDescent="0.25">
      <c r="A353" t="s">
        <v>663</v>
      </c>
      <c r="B353" s="89">
        <v>1130.5</v>
      </c>
      <c r="C353" s="89">
        <f t="shared" si="5"/>
        <v>950</v>
      </c>
      <c r="D353" s="88">
        <v>44089</v>
      </c>
    </row>
    <row r="354" spans="1:4" x14ac:dyDescent="0.25">
      <c r="A354" t="s">
        <v>663</v>
      </c>
      <c r="B354" s="89">
        <v>6783</v>
      </c>
      <c r="C354" s="89">
        <f t="shared" si="5"/>
        <v>5700</v>
      </c>
      <c r="D354" s="88">
        <v>44117</v>
      </c>
    </row>
    <row r="355" spans="1:4" x14ac:dyDescent="0.25">
      <c r="A355" t="s">
        <v>663</v>
      </c>
      <c r="B355" s="89">
        <v>1130.5</v>
      </c>
      <c r="C355" s="89">
        <f t="shared" si="5"/>
        <v>950</v>
      </c>
      <c r="D355" s="88">
        <v>44124</v>
      </c>
    </row>
    <row r="356" spans="1:4" x14ac:dyDescent="0.25">
      <c r="A356" t="s">
        <v>663</v>
      </c>
      <c r="B356" s="89">
        <v>4522</v>
      </c>
      <c r="C356" s="89">
        <f t="shared" si="5"/>
        <v>3800</v>
      </c>
      <c r="D356" s="88">
        <v>44124</v>
      </c>
    </row>
    <row r="357" spans="1:4" x14ac:dyDescent="0.25">
      <c r="A357" t="s">
        <v>663</v>
      </c>
      <c r="B357" s="89">
        <v>3391.5</v>
      </c>
      <c r="C357" s="89">
        <f t="shared" si="5"/>
        <v>2850</v>
      </c>
      <c r="D357" s="88">
        <v>44124</v>
      </c>
    </row>
    <row r="358" spans="1:4" x14ac:dyDescent="0.25">
      <c r="A358" t="s">
        <v>663</v>
      </c>
      <c r="B358" s="89">
        <v>2261</v>
      </c>
      <c r="C358" s="89">
        <f t="shared" si="5"/>
        <v>1900</v>
      </c>
      <c r="D358" s="88">
        <v>44124</v>
      </c>
    </row>
    <row r="359" spans="1:4" x14ac:dyDescent="0.25">
      <c r="A359" t="s">
        <v>481</v>
      </c>
      <c r="B359" s="89">
        <v>6783</v>
      </c>
      <c r="C359" s="89">
        <f t="shared" si="5"/>
        <v>5700</v>
      </c>
      <c r="D359" s="88">
        <v>43866</v>
      </c>
    </row>
    <row r="360" spans="1:4" x14ac:dyDescent="0.25">
      <c r="A360" t="s">
        <v>481</v>
      </c>
      <c r="B360" s="89">
        <v>3451</v>
      </c>
      <c r="C360" s="89">
        <f t="shared" si="5"/>
        <v>2900</v>
      </c>
      <c r="D360" s="88">
        <v>43894</v>
      </c>
    </row>
    <row r="361" spans="1:4" x14ac:dyDescent="0.25">
      <c r="A361" t="s">
        <v>481</v>
      </c>
      <c r="B361" s="89">
        <v>6902</v>
      </c>
      <c r="C361" s="89">
        <f t="shared" si="5"/>
        <v>5800</v>
      </c>
      <c r="D361" s="88">
        <v>43896</v>
      </c>
    </row>
    <row r="362" spans="1:4" x14ac:dyDescent="0.25">
      <c r="A362" t="s">
        <v>481</v>
      </c>
      <c r="B362" s="89">
        <v>5533.5</v>
      </c>
      <c r="C362" s="89">
        <f t="shared" si="5"/>
        <v>4650</v>
      </c>
      <c r="D362" s="88">
        <v>43935</v>
      </c>
    </row>
    <row r="363" spans="1:4" x14ac:dyDescent="0.25">
      <c r="A363" t="s">
        <v>481</v>
      </c>
      <c r="B363" s="89">
        <v>4998</v>
      </c>
      <c r="C363" s="89">
        <f t="shared" si="5"/>
        <v>4200</v>
      </c>
      <c r="D363" s="88">
        <v>43949</v>
      </c>
    </row>
    <row r="364" spans="1:4" x14ac:dyDescent="0.25">
      <c r="A364" t="s">
        <v>481</v>
      </c>
      <c r="B364" s="89">
        <v>35462</v>
      </c>
      <c r="C364" s="89">
        <f t="shared" si="5"/>
        <v>29800</v>
      </c>
      <c r="D364" s="88">
        <v>43973</v>
      </c>
    </row>
    <row r="365" spans="1:4" x14ac:dyDescent="0.25">
      <c r="A365" t="s">
        <v>571</v>
      </c>
      <c r="B365" s="89">
        <v>5950</v>
      </c>
      <c r="C365" s="89">
        <f t="shared" si="5"/>
        <v>5000</v>
      </c>
      <c r="D365" s="88">
        <v>43937</v>
      </c>
    </row>
    <row r="366" spans="1:4" x14ac:dyDescent="0.25">
      <c r="A366" t="s">
        <v>571</v>
      </c>
      <c r="B366" s="89">
        <v>5831</v>
      </c>
      <c r="C366" s="89">
        <f t="shared" si="5"/>
        <v>4900</v>
      </c>
      <c r="D366" s="88">
        <v>43923</v>
      </c>
    </row>
    <row r="367" spans="1:4" x14ac:dyDescent="0.25">
      <c r="A367" t="s">
        <v>571</v>
      </c>
      <c r="B367" s="89">
        <v>35700</v>
      </c>
      <c r="C367" s="89">
        <f t="shared" si="5"/>
        <v>30000</v>
      </c>
      <c r="D367" s="88">
        <v>43958</v>
      </c>
    </row>
    <row r="368" spans="1:4" x14ac:dyDescent="0.25">
      <c r="A368" t="s">
        <v>571</v>
      </c>
      <c r="B368" s="89">
        <v>7854</v>
      </c>
      <c r="C368" s="89">
        <f t="shared" si="5"/>
        <v>6600</v>
      </c>
      <c r="D368" s="88">
        <v>44063</v>
      </c>
    </row>
    <row r="369" spans="1:4" x14ac:dyDescent="0.25">
      <c r="A369" t="s">
        <v>571</v>
      </c>
      <c r="B369" s="89">
        <v>7854</v>
      </c>
      <c r="C369" s="89">
        <f t="shared" si="5"/>
        <v>6600</v>
      </c>
      <c r="D369" s="88">
        <v>44063</v>
      </c>
    </row>
    <row r="370" spans="1:4" x14ac:dyDescent="0.25">
      <c r="A370" t="s">
        <v>571</v>
      </c>
      <c r="B370" s="89">
        <v>7854</v>
      </c>
      <c r="C370" s="89">
        <f t="shared" si="5"/>
        <v>6600</v>
      </c>
      <c r="D370" s="88">
        <v>44025</v>
      </c>
    </row>
    <row r="371" spans="1:4" x14ac:dyDescent="0.25">
      <c r="A371" t="s">
        <v>571</v>
      </c>
      <c r="B371" s="89">
        <v>7854</v>
      </c>
      <c r="C371" s="89">
        <f t="shared" si="5"/>
        <v>6600</v>
      </c>
      <c r="D371" s="88">
        <v>44049</v>
      </c>
    </row>
    <row r="372" spans="1:4" x14ac:dyDescent="0.25">
      <c r="A372" t="s">
        <v>571</v>
      </c>
      <c r="B372" s="89">
        <v>3927</v>
      </c>
      <c r="C372" s="89">
        <f t="shared" si="5"/>
        <v>3300</v>
      </c>
      <c r="D372" s="88">
        <v>44049</v>
      </c>
    </row>
    <row r="373" spans="1:4" x14ac:dyDescent="0.25">
      <c r="A373" t="s">
        <v>571</v>
      </c>
      <c r="B373" s="89">
        <v>5890.5</v>
      </c>
      <c r="C373" s="89">
        <f t="shared" si="5"/>
        <v>4950</v>
      </c>
      <c r="D373" s="88">
        <v>44083</v>
      </c>
    </row>
    <row r="374" spans="1:4" x14ac:dyDescent="0.25">
      <c r="A374" t="s">
        <v>571</v>
      </c>
      <c r="B374" s="89">
        <v>4712.3999999999996</v>
      </c>
      <c r="C374" s="89">
        <f t="shared" si="5"/>
        <v>3960</v>
      </c>
      <c r="D374" s="88">
        <v>44089</v>
      </c>
    </row>
    <row r="375" spans="1:4" x14ac:dyDescent="0.25">
      <c r="A375" t="s">
        <v>571</v>
      </c>
      <c r="B375" s="89">
        <v>1178.0999999999999</v>
      </c>
      <c r="C375" s="89">
        <f t="shared" si="5"/>
        <v>990</v>
      </c>
      <c r="D375" s="88">
        <v>44090</v>
      </c>
    </row>
    <row r="376" spans="1:4" x14ac:dyDescent="0.25">
      <c r="A376" t="s">
        <v>571</v>
      </c>
      <c r="B376" s="89">
        <v>5890.5</v>
      </c>
      <c r="C376" s="89">
        <f t="shared" si="5"/>
        <v>4950</v>
      </c>
      <c r="D376" s="88">
        <v>44105</v>
      </c>
    </row>
    <row r="377" spans="1:4" x14ac:dyDescent="0.25">
      <c r="A377" t="s">
        <v>571</v>
      </c>
      <c r="B377" s="89">
        <v>7854</v>
      </c>
      <c r="C377" s="89">
        <f t="shared" si="5"/>
        <v>6600</v>
      </c>
      <c r="D377" s="88">
        <v>44117</v>
      </c>
    </row>
    <row r="378" spans="1:4" x14ac:dyDescent="0.25">
      <c r="A378" t="s">
        <v>571</v>
      </c>
      <c r="B378" s="89">
        <v>4712.3999999999996</v>
      </c>
      <c r="C378" s="89">
        <f t="shared" si="5"/>
        <v>3960</v>
      </c>
      <c r="D378" s="88">
        <v>44124</v>
      </c>
    </row>
    <row r="379" spans="1:4" x14ac:dyDescent="0.25">
      <c r="A379" t="s">
        <v>571</v>
      </c>
      <c r="B379" s="89">
        <v>7068.6</v>
      </c>
      <c r="C379" s="89">
        <f t="shared" si="5"/>
        <v>5940.0000000000009</v>
      </c>
      <c r="D379" s="88">
        <v>44124</v>
      </c>
    </row>
    <row r="380" spans="1:4" x14ac:dyDescent="0.25">
      <c r="A380" t="s">
        <v>571</v>
      </c>
      <c r="B380" s="89">
        <v>7854</v>
      </c>
      <c r="C380" s="89">
        <f t="shared" si="5"/>
        <v>6600</v>
      </c>
      <c r="D380" s="88">
        <v>44124</v>
      </c>
    </row>
    <row r="381" spans="1:4" x14ac:dyDescent="0.25">
      <c r="A381" t="s">
        <v>635</v>
      </c>
      <c r="B381" s="89">
        <v>2046.8</v>
      </c>
      <c r="C381" s="89">
        <f t="shared" si="5"/>
        <v>1720</v>
      </c>
      <c r="D381" s="88">
        <v>43868</v>
      </c>
    </row>
    <row r="382" spans="1:4" x14ac:dyDescent="0.25">
      <c r="A382" t="s">
        <v>635</v>
      </c>
      <c r="B382" s="89">
        <v>4093.6</v>
      </c>
      <c r="C382" s="89">
        <f t="shared" si="5"/>
        <v>3440</v>
      </c>
      <c r="D382" s="88">
        <v>43868</v>
      </c>
    </row>
    <row r="383" spans="1:4" x14ac:dyDescent="0.25">
      <c r="A383" t="s">
        <v>635</v>
      </c>
      <c r="B383" s="89">
        <v>3070.2</v>
      </c>
      <c r="C383" s="89">
        <f t="shared" si="5"/>
        <v>2580</v>
      </c>
      <c r="D383" s="88">
        <v>43980</v>
      </c>
    </row>
    <row r="384" spans="1:4" x14ac:dyDescent="0.25">
      <c r="A384" t="s">
        <v>635</v>
      </c>
      <c r="B384" s="89">
        <v>4605.3</v>
      </c>
      <c r="C384" s="89">
        <f t="shared" si="5"/>
        <v>3870.0000000000005</v>
      </c>
      <c r="D384" s="88">
        <v>44018</v>
      </c>
    </row>
    <row r="385" spans="1:4" x14ac:dyDescent="0.25">
      <c r="A385" t="s">
        <v>635</v>
      </c>
      <c r="B385" s="89">
        <v>2046.8</v>
      </c>
      <c r="C385" s="89">
        <f t="shared" si="5"/>
        <v>1720</v>
      </c>
      <c r="D385" s="88">
        <v>44049</v>
      </c>
    </row>
    <row r="386" spans="1:4" x14ac:dyDescent="0.25">
      <c r="A386" t="s">
        <v>635</v>
      </c>
      <c r="B386" s="89">
        <v>2046.8</v>
      </c>
      <c r="C386" s="89">
        <f t="shared" ref="C386:C449" si="6">B386/1.19</f>
        <v>1720</v>
      </c>
      <c r="D386" s="88">
        <v>44089</v>
      </c>
    </row>
    <row r="387" spans="1:4" x14ac:dyDescent="0.25">
      <c r="A387" t="s">
        <v>635</v>
      </c>
      <c r="B387" s="89">
        <v>1023.4</v>
      </c>
      <c r="C387" s="89">
        <f t="shared" si="6"/>
        <v>860</v>
      </c>
      <c r="D387" s="88">
        <v>44106</v>
      </c>
    </row>
    <row r="388" spans="1:4" x14ac:dyDescent="0.25">
      <c r="A388" t="s">
        <v>635</v>
      </c>
      <c r="B388" s="89">
        <v>1023.4</v>
      </c>
      <c r="C388" s="89">
        <f t="shared" si="6"/>
        <v>860</v>
      </c>
      <c r="D388" s="88">
        <v>44119</v>
      </c>
    </row>
    <row r="389" spans="1:4" x14ac:dyDescent="0.25">
      <c r="A389" t="s">
        <v>636</v>
      </c>
      <c r="B389" s="89">
        <v>1178.0999999999999</v>
      </c>
      <c r="C389" s="89">
        <f t="shared" si="6"/>
        <v>990</v>
      </c>
      <c r="D389" s="88">
        <v>43868</v>
      </c>
    </row>
    <row r="390" spans="1:4" x14ac:dyDescent="0.25">
      <c r="A390" t="s">
        <v>636</v>
      </c>
      <c r="B390" s="89">
        <v>2748.9</v>
      </c>
      <c r="C390" s="89">
        <f t="shared" si="6"/>
        <v>2310</v>
      </c>
      <c r="D390" s="88">
        <v>43868</v>
      </c>
    </row>
    <row r="391" spans="1:4" x14ac:dyDescent="0.25">
      <c r="A391" t="s">
        <v>636</v>
      </c>
      <c r="B391" s="89">
        <v>1767.15</v>
      </c>
      <c r="C391" s="89">
        <f t="shared" si="6"/>
        <v>1485.0000000000002</v>
      </c>
      <c r="D391" s="88">
        <v>43980</v>
      </c>
    </row>
    <row r="392" spans="1:4" x14ac:dyDescent="0.25">
      <c r="A392" t="s">
        <v>636</v>
      </c>
      <c r="B392" s="89">
        <v>1178.0999999999999</v>
      </c>
      <c r="C392" s="89">
        <f t="shared" si="6"/>
        <v>990</v>
      </c>
      <c r="D392" s="88">
        <v>44018</v>
      </c>
    </row>
    <row r="393" spans="1:4" x14ac:dyDescent="0.25">
      <c r="A393" t="s">
        <v>636</v>
      </c>
      <c r="B393" s="89">
        <v>1178.0999999999999</v>
      </c>
      <c r="C393" s="89">
        <f t="shared" si="6"/>
        <v>990</v>
      </c>
      <c r="D393" s="88">
        <v>44049</v>
      </c>
    </row>
    <row r="394" spans="1:4" x14ac:dyDescent="0.25">
      <c r="A394" t="s">
        <v>636</v>
      </c>
      <c r="B394" s="89">
        <v>1767.15</v>
      </c>
      <c r="C394" s="89">
        <f t="shared" si="6"/>
        <v>1485.0000000000002</v>
      </c>
      <c r="D394" s="88">
        <v>44089</v>
      </c>
    </row>
    <row r="395" spans="1:4" x14ac:dyDescent="0.25">
      <c r="A395" t="s">
        <v>636</v>
      </c>
      <c r="B395" s="89">
        <v>1178.0999999999999</v>
      </c>
      <c r="C395" s="89">
        <f t="shared" si="6"/>
        <v>990</v>
      </c>
      <c r="D395" s="88">
        <v>44106</v>
      </c>
    </row>
    <row r="396" spans="1:4" x14ac:dyDescent="0.25">
      <c r="A396" t="s">
        <v>636</v>
      </c>
      <c r="B396" s="89">
        <v>1178.0999999999999</v>
      </c>
      <c r="C396" s="89">
        <f t="shared" si="6"/>
        <v>990</v>
      </c>
      <c r="D396" s="88">
        <v>44119</v>
      </c>
    </row>
    <row r="397" spans="1:4" x14ac:dyDescent="0.25">
      <c r="A397" t="s">
        <v>564</v>
      </c>
      <c r="B397" s="89">
        <v>2142</v>
      </c>
      <c r="C397" s="89">
        <f t="shared" si="6"/>
        <v>1800</v>
      </c>
      <c r="D397" s="88">
        <v>44124</v>
      </c>
    </row>
    <row r="398" spans="1:4" x14ac:dyDescent="0.25">
      <c r="A398" t="s">
        <v>565</v>
      </c>
      <c r="B398" s="89">
        <v>4284</v>
      </c>
      <c r="C398" s="89">
        <f t="shared" si="6"/>
        <v>3600</v>
      </c>
      <c r="D398" s="88">
        <v>44124</v>
      </c>
    </row>
    <row r="399" spans="1:4" x14ac:dyDescent="0.25">
      <c r="A399" t="s">
        <v>566</v>
      </c>
      <c r="B399" s="89">
        <v>8032.5</v>
      </c>
      <c r="C399" s="89">
        <f t="shared" si="6"/>
        <v>6750</v>
      </c>
      <c r="D399" s="88">
        <v>44124</v>
      </c>
    </row>
    <row r="400" spans="1:4" x14ac:dyDescent="0.25">
      <c r="A400" t="s">
        <v>599</v>
      </c>
      <c r="B400" s="89">
        <v>5712</v>
      </c>
      <c r="C400" s="89">
        <f t="shared" si="6"/>
        <v>4800</v>
      </c>
      <c r="D400" s="88">
        <v>43987</v>
      </c>
    </row>
    <row r="401" spans="1:4" x14ac:dyDescent="0.25">
      <c r="A401" t="s">
        <v>599</v>
      </c>
      <c r="B401" s="89">
        <v>2056.3200000000002</v>
      </c>
      <c r="C401" s="89">
        <f t="shared" si="6"/>
        <v>1728.0000000000002</v>
      </c>
      <c r="D401" s="88">
        <v>43872</v>
      </c>
    </row>
    <row r="402" spans="1:4" x14ac:dyDescent="0.25">
      <c r="A402" t="s">
        <v>599</v>
      </c>
      <c r="B402" s="89">
        <v>4112.6400000000003</v>
      </c>
      <c r="C402" s="89">
        <f t="shared" si="6"/>
        <v>3456.0000000000005</v>
      </c>
      <c r="D402" s="88">
        <v>43980</v>
      </c>
    </row>
    <row r="403" spans="1:4" x14ac:dyDescent="0.25">
      <c r="A403" t="s">
        <v>599</v>
      </c>
      <c r="B403" s="89">
        <v>2056.3200000000002</v>
      </c>
      <c r="C403" s="89">
        <f t="shared" si="6"/>
        <v>1728.0000000000002</v>
      </c>
      <c r="D403" s="88">
        <v>44089</v>
      </c>
    </row>
    <row r="404" spans="1:4" x14ac:dyDescent="0.25">
      <c r="A404" t="s">
        <v>599</v>
      </c>
      <c r="B404" s="89">
        <v>3084.48</v>
      </c>
      <c r="C404" s="89">
        <f t="shared" si="6"/>
        <v>2592</v>
      </c>
      <c r="D404" s="88">
        <v>43902</v>
      </c>
    </row>
    <row r="405" spans="1:4" x14ac:dyDescent="0.25">
      <c r="A405" t="s">
        <v>643</v>
      </c>
      <c r="B405" s="89">
        <v>2618</v>
      </c>
      <c r="C405" s="89">
        <f t="shared" si="6"/>
        <v>2200</v>
      </c>
      <c r="D405" s="88">
        <v>43866</v>
      </c>
    </row>
    <row r="406" spans="1:4" x14ac:dyDescent="0.25">
      <c r="A406" t="s">
        <v>643</v>
      </c>
      <c r="B406" s="89">
        <v>3272.5</v>
      </c>
      <c r="C406" s="89">
        <f t="shared" si="6"/>
        <v>2750</v>
      </c>
      <c r="D406" s="88">
        <v>43893</v>
      </c>
    </row>
    <row r="407" spans="1:4" x14ac:dyDescent="0.25">
      <c r="A407" t="s">
        <v>643</v>
      </c>
      <c r="B407" s="89">
        <v>3272.5</v>
      </c>
      <c r="C407" s="89">
        <f t="shared" si="6"/>
        <v>2750</v>
      </c>
      <c r="D407" s="88">
        <v>43921</v>
      </c>
    </row>
    <row r="408" spans="1:4" x14ac:dyDescent="0.25">
      <c r="A408" t="s">
        <v>643</v>
      </c>
      <c r="B408" s="89">
        <v>3272.5</v>
      </c>
      <c r="C408" s="89">
        <f t="shared" si="6"/>
        <v>2750</v>
      </c>
      <c r="D408" s="88">
        <v>43965</v>
      </c>
    </row>
    <row r="409" spans="1:4" x14ac:dyDescent="0.25">
      <c r="A409" t="s">
        <v>643</v>
      </c>
      <c r="B409" s="89">
        <v>3272.5</v>
      </c>
      <c r="C409" s="89">
        <f t="shared" si="6"/>
        <v>2750</v>
      </c>
      <c r="D409" s="88">
        <v>43980</v>
      </c>
    </row>
    <row r="410" spans="1:4" x14ac:dyDescent="0.25">
      <c r="A410" t="s">
        <v>643</v>
      </c>
      <c r="B410" s="89">
        <v>3272.5</v>
      </c>
      <c r="C410" s="89">
        <f t="shared" si="6"/>
        <v>2750</v>
      </c>
      <c r="D410" s="88">
        <v>44056</v>
      </c>
    </row>
    <row r="411" spans="1:4" x14ac:dyDescent="0.25">
      <c r="A411" t="s">
        <v>457</v>
      </c>
      <c r="B411" s="89">
        <v>242.76</v>
      </c>
      <c r="C411" s="89">
        <f t="shared" si="6"/>
        <v>204</v>
      </c>
      <c r="D411" s="88">
        <v>43874</v>
      </c>
    </row>
    <row r="412" spans="1:4" x14ac:dyDescent="0.25">
      <c r="A412" t="s">
        <v>562</v>
      </c>
      <c r="B412" s="89">
        <v>2500</v>
      </c>
      <c r="C412" s="89">
        <f t="shared" si="6"/>
        <v>2100.840336134454</v>
      </c>
      <c r="D412" s="88">
        <v>43915</v>
      </c>
    </row>
    <row r="413" spans="1:4" x14ac:dyDescent="0.25">
      <c r="A413" t="s">
        <v>633</v>
      </c>
      <c r="B413" s="89">
        <v>944.62</v>
      </c>
      <c r="C413" s="89">
        <f t="shared" si="6"/>
        <v>793.79831932773118</v>
      </c>
      <c r="D413" s="88">
        <v>43934</v>
      </c>
    </row>
    <row r="414" spans="1:4" x14ac:dyDescent="0.25">
      <c r="A414" t="s">
        <v>633</v>
      </c>
      <c r="B414" s="89">
        <v>314.87</v>
      </c>
      <c r="C414" s="89">
        <f t="shared" si="6"/>
        <v>264.59663865546219</v>
      </c>
      <c r="D414" s="88">
        <v>43999</v>
      </c>
    </row>
    <row r="415" spans="1:4" x14ac:dyDescent="0.25">
      <c r="A415" t="s">
        <v>664</v>
      </c>
      <c r="B415" s="89">
        <v>428.4</v>
      </c>
      <c r="C415" s="89">
        <f t="shared" si="6"/>
        <v>360</v>
      </c>
      <c r="D415" s="88">
        <v>44050</v>
      </c>
    </row>
    <row r="416" spans="1:4" x14ac:dyDescent="0.25">
      <c r="A416" t="s">
        <v>460</v>
      </c>
      <c r="B416" s="89">
        <v>2618</v>
      </c>
      <c r="C416" s="89">
        <f t="shared" si="6"/>
        <v>2200</v>
      </c>
      <c r="D416" s="88">
        <v>44013</v>
      </c>
    </row>
    <row r="417" spans="1:4" x14ac:dyDescent="0.25">
      <c r="A417" t="s">
        <v>499</v>
      </c>
      <c r="B417" s="89">
        <v>261.8</v>
      </c>
      <c r="C417" s="89">
        <f t="shared" si="6"/>
        <v>220.00000000000003</v>
      </c>
      <c r="D417" s="88">
        <v>43924</v>
      </c>
    </row>
    <row r="418" spans="1:4" x14ac:dyDescent="0.25">
      <c r="A418" t="s">
        <v>482</v>
      </c>
      <c r="B418" s="89">
        <v>428.4</v>
      </c>
      <c r="C418" s="89">
        <f t="shared" si="6"/>
        <v>360</v>
      </c>
      <c r="D418" s="88">
        <v>43866</v>
      </c>
    </row>
    <row r="419" spans="1:4" x14ac:dyDescent="0.25">
      <c r="A419" t="s">
        <v>482</v>
      </c>
      <c r="B419" s="89">
        <v>428.4</v>
      </c>
      <c r="C419" s="89">
        <f t="shared" si="6"/>
        <v>360</v>
      </c>
      <c r="D419" s="88">
        <v>43868</v>
      </c>
    </row>
    <row r="420" spans="1:4" x14ac:dyDescent="0.25">
      <c r="A420" t="s">
        <v>482</v>
      </c>
      <c r="B420" s="89">
        <v>7616</v>
      </c>
      <c r="C420" s="89">
        <f t="shared" si="6"/>
        <v>6400</v>
      </c>
      <c r="D420" s="88">
        <v>44089</v>
      </c>
    </row>
    <row r="421" spans="1:4" x14ac:dyDescent="0.25">
      <c r="A421" t="s">
        <v>482</v>
      </c>
      <c r="B421" s="89">
        <v>6092.8</v>
      </c>
      <c r="C421" s="89">
        <f t="shared" si="6"/>
        <v>5120</v>
      </c>
      <c r="D421" s="88">
        <v>44117</v>
      </c>
    </row>
    <row r="422" spans="1:4" x14ac:dyDescent="0.25">
      <c r="A422" t="s">
        <v>482</v>
      </c>
      <c r="B422" s="89">
        <v>5497.8</v>
      </c>
      <c r="C422" s="89">
        <f t="shared" si="6"/>
        <v>4620</v>
      </c>
      <c r="D422" s="88">
        <v>43903</v>
      </c>
    </row>
    <row r="423" spans="1:4" x14ac:dyDescent="0.25">
      <c r="A423" t="s">
        <v>617</v>
      </c>
      <c r="B423" s="89">
        <v>3427.2</v>
      </c>
      <c r="C423" s="89">
        <f t="shared" si="6"/>
        <v>2880</v>
      </c>
      <c r="D423" s="88">
        <v>43922</v>
      </c>
    </row>
    <row r="424" spans="1:4" x14ac:dyDescent="0.25">
      <c r="A424" t="s">
        <v>483</v>
      </c>
      <c r="B424" s="89">
        <v>1570.8</v>
      </c>
      <c r="C424" s="89">
        <f t="shared" si="6"/>
        <v>1320</v>
      </c>
      <c r="D424" s="88">
        <v>43896</v>
      </c>
    </row>
    <row r="425" spans="1:4" x14ac:dyDescent="0.25">
      <c r="A425" t="s">
        <v>483</v>
      </c>
      <c r="B425" s="89">
        <v>1904</v>
      </c>
      <c r="C425" s="89">
        <f t="shared" si="6"/>
        <v>1600</v>
      </c>
      <c r="D425" s="88">
        <v>43921</v>
      </c>
    </row>
    <row r="426" spans="1:4" x14ac:dyDescent="0.25">
      <c r="A426" t="s">
        <v>461</v>
      </c>
      <c r="B426" s="89">
        <v>1523.2</v>
      </c>
      <c r="C426" s="89">
        <f t="shared" si="6"/>
        <v>1280</v>
      </c>
      <c r="D426" s="88">
        <v>44004</v>
      </c>
    </row>
    <row r="427" spans="1:4" x14ac:dyDescent="0.25">
      <c r="A427" t="s">
        <v>462</v>
      </c>
      <c r="B427" s="89">
        <v>1523.2</v>
      </c>
      <c r="C427" s="89">
        <f t="shared" si="6"/>
        <v>1280</v>
      </c>
      <c r="D427" s="88">
        <v>44004</v>
      </c>
    </row>
    <row r="428" spans="1:4" x14ac:dyDescent="0.25">
      <c r="A428" t="s">
        <v>463</v>
      </c>
      <c r="B428" s="89">
        <v>1523.2</v>
      </c>
      <c r="C428" s="89">
        <f t="shared" si="6"/>
        <v>1280</v>
      </c>
      <c r="D428" s="88">
        <v>44004</v>
      </c>
    </row>
    <row r="429" spans="1:4" x14ac:dyDescent="0.25">
      <c r="A429" t="s">
        <v>464</v>
      </c>
      <c r="B429" s="89">
        <v>1523.2</v>
      </c>
      <c r="C429" s="89">
        <f t="shared" si="6"/>
        <v>1280</v>
      </c>
      <c r="D429" s="88">
        <v>44004</v>
      </c>
    </row>
    <row r="430" spans="1:4" x14ac:dyDescent="0.25">
      <c r="A430" t="s">
        <v>465</v>
      </c>
      <c r="B430" s="89">
        <v>761.6</v>
      </c>
      <c r="C430" s="89">
        <f t="shared" si="6"/>
        <v>640</v>
      </c>
      <c r="D430" s="88">
        <v>44004</v>
      </c>
    </row>
    <row r="431" spans="1:4" x14ac:dyDescent="0.25">
      <c r="A431" t="s">
        <v>484</v>
      </c>
      <c r="B431" s="89">
        <v>1570.8</v>
      </c>
      <c r="C431" s="89">
        <f t="shared" si="6"/>
        <v>1320</v>
      </c>
      <c r="D431" s="88">
        <v>43894</v>
      </c>
    </row>
    <row r="432" spans="1:4" x14ac:dyDescent="0.25">
      <c r="A432" t="s">
        <v>484</v>
      </c>
      <c r="B432" s="89">
        <v>1904</v>
      </c>
      <c r="C432" s="89">
        <f t="shared" si="6"/>
        <v>1600</v>
      </c>
      <c r="D432" s="88">
        <v>43921</v>
      </c>
    </row>
    <row r="433" spans="1:4" x14ac:dyDescent="0.25">
      <c r="A433" t="s">
        <v>485</v>
      </c>
      <c r="B433" s="89">
        <v>1570.8</v>
      </c>
      <c r="C433" s="89">
        <f t="shared" si="6"/>
        <v>1320</v>
      </c>
      <c r="D433" s="88">
        <v>43894</v>
      </c>
    </row>
    <row r="434" spans="1:4" x14ac:dyDescent="0.25">
      <c r="A434" t="s">
        <v>485</v>
      </c>
      <c r="B434" s="89">
        <v>1904</v>
      </c>
      <c r="C434" s="89">
        <f t="shared" si="6"/>
        <v>1600</v>
      </c>
      <c r="D434" s="88">
        <v>43921</v>
      </c>
    </row>
    <row r="435" spans="1:4" x14ac:dyDescent="0.25">
      <c r="A435" t="s">
        <v>486</v>
      </c>
      <c r="B435" s="89">
        <v>1570.8</v>
      </c>
      <c r="C435" s="89">
        <f t="shared" si="6"/>
        <v>1320</v>
      </c>
      <c r="D435" s="88">
        <v>43894</v>
      </c>
    </row>
    <row r="436" spans="1:4" x14ac:dyDescent="0.25">
      <c r="A436" t="s">
        <v>486</v>
      </c>
      <c r="B436" s="89">
        <v>1904</v>
      </c>
      <c r="C436" s="89">
        <f t="shared" si="6"/>
        <v>1600</v>
      </c>
      <c r="D436" s="88">
        <v>43921</v>
      </c>
    </row>
    <row r="437" spans="1:4" x14ac:dyDescent="0.25">
      <c r="A437" t="s">
        <v>618</v>
      </c>
      <c r="B437" s="89">
        <v>4331.6000000000004</v>
      </c>
      <c r="C437" s="89">
        <f t="shared" si="6"/>
        <v>3640.0000000000005</v>
      </c>
      <c r="D437" s="88">
        <v>43902</v>
      </c>
    </row>
    <row r="438" spans="1:4" x14ac:dyDescent="0.25">
      <c r="A438" t="s">
        <v>600</v>
      </c>
      <c r="B438" s="89">
        <v>9758</v>
      </c>
      <c r="C438" s="89">
        <f t="shared" si="6"/>
        <v>8200</v>
      </c>
      <c r="D438" s="88">
        <v>43987</v>
      </c>
    </row>
    <row r="439" spans="1:4" x14ac:dyDescent="0.25">
      <c r="A439" t="s">
        <v>600</v>
      </c>
      <c r="B439" s="89">
        <v>4331.6000000000004</v>
      </c>
      <c r="C439" s="89">
        <f t="shared" si="6"/>
        <v>3640.0000000000005</v>
      </c>
      <c r="D439" s="88">
        <v>43872</v>
      </c>
    </row>
    <row r="440" spans="1:4" x14ac:dyDescent="0.25">
      <c r="A440" t="s">
        <v>600</v>
      </c>
      <c r="B440" s="89">
        <v>5712</v>
      </c>
      <c r="C440" s="89">
        <f t="shared" si="6"/>
        <v>4800</v>
      </c>
      <c r="D440" s="88">
        <v>44039</v>
      </c>
    </row>
    <row r="441" spans="1:4" x14ac:dyDescent="0.25">
      <c r="A441" t="s">
        <v>600</v>
      </c>
      <c r="B441" s="89">
        <v>3712.8</v>
      </c>
      <c r="C441" s="89">
        <f t="shared" si="6"/>
        <v>3120.0000000000005</v>
      </c>
      <c r="D441" s="88">
        <v>44089</v>
      </c>
    </row>
    <row r="442" spans="1:4" x14ac:dyDescent="0.25">
      <c r="A442" t="s">
        <v>601</v>
      </c>
      <c r="B442" s="89">
        <v>19635</v>
      </c>
      <c r="C442" s="89">
        <f t="shared" si="6"/>
        <v>16500</v>
      </c>
      <c r="D442" s="88">
        <v>44064</v>
      </c>
    </row>
    <row r="443" spans="1:4" x14ac:dyDescent="0.25">
      <c r="A443" t="s">
        <v>601</v>
      </c>
      <c r="B443" s="89">
        <v>39270</v>
      </c>
      <c r="C443" s="89">
        <f t="shared" si="6"/>
        <v>33000</v>
      </c>
      <c r="D443" s="88">
        <v>44049</v>
      </c>
    </row>
    <row r="444" spans="1:4" x14ac:dyDescent="0.25">
      <c r="A444" t="s">
        <v>601</v>
      </c>
      <c r="B444" s="89">
        <v>19635</v>
      </c>
      <c r="C444" s="89">
        <f t="shared" si="6"/>
        <v>16500</v>
      </c>
      <c r="D444" s="88">
        <v>44089</v>
      </c>
    </row>
    <row r="445" spans="1:4" x14ac:dyDescent="0.25">
      <c r="A445" t="s">
        <v>601</v>
      </c>
      <c r="B445" s="89">
        <v>9817.5</v>
      </c>
      <c r="C445" s="89">
        <f t="shared" si="6"/>
        <v>8250</v>
      </c>
      <c r="D445" s="88">
        <v>44104</v>
      </c>
    </row>
    <row r="446" spans="1:4" x14ac:dyDescent="0.25">
      <c r="A446" t="s">
        <v>601</v>
      </c>
      <c r="B446" s="89">
        <v>9817.5</v>
      </c>
      <c r="C446" s="89">
        <f t="shared" si="6"/>
        <v>8250</v>
      </c>
      <c r="D446" s="88">
        <v>44083</v>
      </c>
    </row>
    <row r="447" spans="1:4" x14ac:dyDescent="0.25">
      <c r="A447" t="s">
        <v>601</v>
      </c>
      <c r="B447" s="89">
        <v>19635</v>
      </c>
      <c r="C447" s="89">
        <f t="shared" si="6"/>
        <v>16500</v>
      </c>
      <c r="D447" s="88">
        <v>44106</v>
      </c>
    </row>
    <row r="448" spans="1:4" x14ac:dyDescent="0.25">
      <c r="A448" t="s">
        <v>601</v>
      </c>
      <c r="B448" s="89">
        <v>13090</v>
      </c>
      <c r="C448" s="89">
        <f t="shared" si="6"/>
        <v>11000</v>
      </c>
      <c r="D448" s="88">
        <v>44117</v>
      </c>
    </row>
    <row r="449" spans="1:4" x14ac:dyDescent="0.25">
      <c r="A449" t="s">
        <v>601</v>
      </c>
      <c r="B449" s="89">
        <v>16362.5</v>
      </c>
      <c r="C449" s="89">
        <f t="shared" si="6"/>
        <v>13750</v>
      </c>
      <c r="D449" s="88">
        <v>44118</v>
      </c>
    </row>
    <row r="450" spans="1:4" x14ac:dyDescent="0.25">
      <c r="A450" t="s">
        <v>601</v>
      </c>
      <c r="B450" s="89">
        <v>26180</v>
      </c>
      <c r="C450" s="89">
        <f t="shared" ref="C450:C513" si="7">B450/1.19</f>
        <v>22000</v>
      </c>
      <c r="D450" s="88">
        <v>44125</v>
      </c>
    </row>
    <row r="451" spans="1:4" x14ac:dyDescent="0.25">
      <c r="A451" t="s">
        <v>601</v>
      </c>
      <c r="B451" s="89">
        <v>2487.1</v>
      </c>
      <c r="C451" s="89">
        <f t="shared" si="7"/>
        <v>2090</v>
      </c>
      <c r="D451" s="88">
        <v>43858</v>
      </c>
    </row>
    <row r="452" spans="1:4" x14ac:dyDescent="0.25">
      <c r="A452" t="s">
        <v>601</v>
      </c>
      <c r="B452" s="89">
        <v>4352.43</v>
      </c>
      <c r="C452" s="89">
        <f t="shared" si="7"/>
        <v>3657.5042016806728</v>
      </c>
      <c r="D452" s="88">
        <v>43868</v>
      </c>
    </row>
    <row r="453" spans="1:4" x14ac:dyDescent="0.25">
      <c r="A453" t="s">
        <v>601</v>
      </c>
      <c r="B453" s="89">
        <v>870.49</v>
      </c>
      <c r="C453" s="89">
        <f t="shared" si="7"/>
        <v>731.50420168067228</v>
      </c>
      <c r="D453" s="88">
        <v>43871</v>
      </c>
    </row>
    <row r="454" spans="1:4" x14ac:dyDescent="0.25">
      <c r="A454" t="s">
        <v>601</v>
      </c>
      <c r="B454" s="89">
        <v>994.84</v>
      </c>
      <c r="C454" s="89">
        <f t="shared" si="7"/>
        <v>836.00000000000011</v>
      </c>
      <c r="D454" s="88">
        <v>43880</v>
      </c>
    </row>
    <row r="455" spans="1:4" x14ac:dyDescent="0.25">
      <c r="A455" t="s">
        <v>601</v>
      </c>
      <c r="B455" s="89">
        <v>9948.4</v>
      </c>
      <c r="C455" s="89">
        <f t="shared" si="7"/>
        <v>8360</v>
      </c>
      <c r="D455" s="88">
        <v>43893</v>
      </c>
    </row>
    <row r="456" spans="1:4" x14ac:dyDescent="0.25">
      <c r="A456" t="s">
        <v>601</v>
      </c>
      <c r="B456" s="89">
        <v>9948.4</v>
      </c>
      <c r="C456" s="89">
        <f t="shared" si="7"/>
        <v>8360</v>
      </c>
      <c r="D456" s="88">
        <v>43909</v>
      </c>
    </row>
    <row r="457" spans="1:4" x14ac:dyDescent="0.25">
      <c r="A457" t="s">
        <v>601</v>
      </c>
      <c r="B457" s="89">
        <v>10570.18</v>
      </c>
      <c r="C457" s="89">
        <f t="shared" si="7"/>
        <v>8882.5042016806728</v>
      </c>
      <c r="D457" s="88">
        <v>43920</v>
      </c>
    </row>
    <row r="458" spans="1:4" x14ac:dyDescent="0.25">
      <c r="A458" t="s">
        <v>601</v>
      </c>
      <c r="B458" s="89">
        <v>3730.65</v>
      </c>
      <c r="C458" s="89">
        <f t="shared" si="7"/>
        <v>3135</v>
      </c>
      <c r="D458" s="88">
        <v>43957</v>
      </c>
    </row>
    <row r="459" spans="1:4" x14ac:dyDescent="0.25">
      <c r="A459" t="s">
        <v>601</v>
      </c>
      <c r="B459" s="89">
        <v>6217.75</v>
      </c>
      <c r="C459" s="89">
        <f t="shared" si="7"/>
        <v>5225</v>
      </c>
      <c r="D459" s="88">
        <v>43985</v>
      </c>
    </row>
    <row r="460" spans="1:4" x14ac:dyDescent="0.25">
      <c r="A460" t="s">
        <v>601</v>
      </c>
      <c r="B460" s="89">
        <v>4352.43</v>
      </c>
      <c r="C460" s="89">
        <f t="shared" si="7"/>
        <v>3657.5042016806728</v>
      </c>
      <c r="D460" s="88">
        <v>43986</v>
      </c>
    </row>
    <row r="461" spans="1:4" x14ac:dyDescent="0.25">
      <c r="A461" t="s">
        <v>601</v>
      </c>
      <c r="B461" s="89">
        <v>4439.47</v>
      </c>
      <c r="C461" s="89">
        <f t="shared" si="7"/>
        <v>3730.6470588235297</v>
      </c>
      <c r="D461" s="88">
        <v>44014</v>
      </c>
    </row>
    <row r="462" spans="1:4" x14ac:dyDescent="0.25">
      <c r="A462" t="s">
        <v>601</v>
      </c>
      <c r="B462" s="89">
        <v>5508.93</v>
      </c>
      <c r="C462" s="89">
        <f t="shared" si="7"/>
        <v>4629.3529411764712</v>
      </c>
      <c r="D462" s="88">
        <v>44021</v>
      </c>
    </row>
    <row r="463" spans="1:4" x14ac:dyDescent="0.25">
      <c r="A463" t="s">
        <v>601</v>
      </c>
      <c r="B463" s="89">
        <v>257.04000000000002</v>
      </c>
      <c r="C463" s="89">
        <f t="shared" si="7"/>
        <v>216.00000000000003</v>
      </c>
      <c r="D463" s="88">
        <v>43868</v>
      </c>
    </row>
    <row r="464" spans="1:4" x14ac:dyDescent="0.25">
      <c r="A464" t="s">
        <v>601</v>
      </c>
      <c r="B464" s="89">
        <v>642.6</v>
      </c>
      <c r="C464" s="89">
        <f t="shared" si="7"/>
        <v>540</v>
      </c>
      <c r="D464" s="88">
        <v>43893</v>
      </c>
    </row>
    <row r="465" spans="1:4" x14ac:dyDescent="0.25">
      <c r="A465" t="s">
        <v>601</v>
      </c>
      <c r="B465" s="89">
        <v>642.6</v>
      </c>
      <c r="C465" s="89">
        <f t="shared" si="7"/>
        <v>540</v>
      </c>
      <c r="D465" s="88">
        <v>43909</v>
      </c>
    </row>
    <row r="466" spans="1:4" x14ac:dyDescent="0.25">
      <c r="A466" t="s">
        <v>601</v>
      </c>
      <c r="B466" s="89">
        <v>642.6</v>
      </c>
      <c r="C466" s="89">
        <f t="shared" si="7"/>
        <v>540</v>
      </c>
      <c r="D466" s="88">
        <v>43920</v>
      </c>
    </row>
    <row r="467" spans="1:4" x14ac:dyDescent="0.25">
      <c r="A467" t="s">
        <v>601</v>
      </c>
      <c r="B467" s="89">
        <v>642.6</v>
      </c>
      <c r="C467" s="89">
        <f t="shared" si="7"/>
        <v>540</v>
      </c>
      <c r="D467" s="88">
        <v>43985</v>
      </c>
    </row>
    <row r="468" spans="1:4" x14ac:dyDescent="0.25">
      <c r="A468" t="s">
        <v>601</v>
      </c>
      <c r="B468" s="89">
        <v>642.6</v>
      </c>
      <c r="C468" s="89">
        <f t="shared" si="7"/>
        <v>540</v>
      </c>
      <c r="D468" s="88">
        <v>44014</v>
      </c>
    </row>
    <row r="469" spans="1:4" x14ac:dyDescent="0.25">
      <c r="A469" t="s">
        <v>487</v>
      </c>
      <c r="B469" s="89">
        <v>2670.36</v>
      </c>
      <c r="C469" s="89">
        <f t="shared" si="7"/>
        <v>2244</v>
      </c>
      <c r="D469" s="88">
        <v>44117</v>
      </c>
    </row>
    <row r="470" spans="1:4" x14ac:dyDescent="0.25">
      <c r="A470" t="s">
        <v>488</v>
      </c>
      <c r="B470" s="89">
        <v>228.48</v>
      </c>
      <c r="C470" s="89">
        <f t="shared" si="7"/>
        <v>192</v>
      </c>
      <c r="D470" s="88">
        <v>44117</v>
      </c>
    </row>
    <row r="471" spans="1:4" x14ac:dyDescent="0.25">
      <c r="A471" t="s">
        <v>573</v>
      </c>
      <c r="B471" s="89">
        <v>1856.4</v>
      </c>
      <c r="C471" s="89">
        <f t="shared" si="7"/>
        <v>1560.0000000000002</v>
      </c>
      <c r="D471" s="88">
        <v>43915</v>
      </c>
    </row>
    <row r="472" spans="1:4" x14ac:dyDescent="0.25">
      <c r="A472" t="s">
        <v>573</v>
      </c>
      <c r="B472" s="89">
        <v>1856.4</v>
      </c>
      <c r="C472" s="89">
        <f t="shared" si="7"/>
        <v>1560.0000000000002</v>
      </c>
      <c r="D472" s="88">
        <v>43915</v>
      </c>
    </row>
    <row r="473" spans="1:4" x14ac:dyDescent="0.25">
      <c r="A473" t="s">
        <v>558</v>
      </c>
      <c r="B473" s="89">
        <v>2207.4499999999998</v>
      </c>
      <c r="C473" s="89">
        <f t="shared" si="7"/>
        <v>1855</v>
      </c>
      <c r="D473" s="88">
        <v>43945</v>
      </c>
    </row>
    <row r="474" spans="1:4" x14ac:dyDescent="0.25">
      <c r="A474" t="s">
        <v>558</v>
      </c>
      <c r="B474" s="89">
        <v>2856</v>
      </c>
      <c r="C474" s="89">
        <f t="shared" si="7"/>
        <v>2400</v>
      </c>
      <c r="D474" s="88">
        <v>43964</v>
      </c>
    </row>
    <row r="475" spans="1:4" x14ac:dyDescent="0.25">
      <c r="A475" t="s">
        <v>558</v>
      </c>
      <c r="B475" s="89">
        <v>1303</v>
      </c>
      <c r="C475" s="89">
        <f t="shared" si="7"/>
        <v>1094.9579831932774</v>
      </c>
      <c r="D475" s="88">
        <v>43965</v>
      </c>
    </row>
    <row r="476" spans="1:4" x14ac:dyDescent="0.25">
      <c r="A476" t="s">
        <v>558</v>
      </c>
      <c r="B476" s="89">
        <v>7140</v>
      </c>
      <c r="C476" s="89">
        <f t="shared" si="7"/>
        <v>6000</v>
      </c>
      <c r="D476" s="88">
        <v>44018</v>
      </c>
    </row>
    <row r="477" spans="1:4" x14ac:dyDescent="0.25">
      <c r="A477" t="s">
        <v>558</v>
      </c>
      <c r="B477" s="89">
        <v>4983.72</v>
      </c>
      <c r="C477" s="89">
        <f t="shared" si="7"/>
        <v>4188</v>
      </c>
      <c r="D477" s="88">
        <v>44014</v>
      </c>
    </row>
    <row r="478" spans="1:4" x14ac:dyDescent="0.25">
      <c r="A478" t="s">
        <v>558</v>
      </c>
      <c r="B478" s="89">
        <v>5704.86</v>
      </c>
      <c r="C478" s="89">
        <f t="shared" si="7"/>
        <v>4794</v>
      </c>
      <c r="D478" s="88">
        <v>44004</v>
      </c>
    </row>
    <row r="479" spans="1:4" x14ac:dyDescent="0.25">
      <c r="A479" t="s">
        <v>558</v>
      </c>
      <c r="B479" s="89">
        <v>23800</v>
      </c>
      <c r="C479" s="89">
        <f t="shared" si="7"/>
        <v>20000</v>
      </c>
      <c r="D479" s="88">
        <v>44064</v>
      </c>
    </row>
    <row r="480" spans="1:4" x14ac:dyDescent="0.25">
      <c r="A480" t="s">
        <v>558</v>
      </c>
      <c r="B480" s="89">
        <v>23800</v>
      </c>
      <c r="C480" s="89">
        <f t="shared" si="7"/>
        <v>20000</v>
      </c>
      <c r="D480" s="88">
        <v>44057</v>
      </c>
    </row>
    <row r="481" spans="1:4" x14ac:dyDescent="0.25">
      <c r="A481" t="s">
        <v>558</v>
      </c>
      <c r="B481" s="89">
        <v>7140</v>
      </c>
      <c r="C481" s="89">
        <f t="shared" si="7"/>
        <v>6000</v>
      </c>
      <c r="D481" s="88">
        <v>44091</v>
      </c>
    </row>
    <row r="482" spans="1:4" x14ac:dyDescent="0.25">
      <c r="A482" t="s">
        <v>558</v>
      </c>
      <c r="B482" s="89">
        <v>23800</v>
      </c>
      <c r="C482" s="89">
        <f t="shared" si="7"/>
        <v>20000</v>
      </c>
      <c r="D482" s="88">
        <v>44106</v>
      </c>
    </row>
    <row r="483" spans="1:4" x14ac:dyDescent="0.25">
      <c r="A483" t="s">
        <v>558</v>
      </c>
      <c r="B483" s="89">
        <v>19040</v>
      </c>
      <c r="C483" s="89">
        <f t="shared" si="7"/>
        <v>16000</v>
      </c>
      <c r="D483" s="88">
        <v>44117</v>
      </c>
    </row>
    <row r="484" spans="1:4" x14ac:dyDescent="0.25">
      <c r="A484" t="s">
        <v>558</v>
      </c>
      <c r="B484" s="89">
        <v>11900</v>
      </c>
      <c r="C484" s="89">
        <f t="shared" si="7"/>
        <v>10000</v>
      </c>
      <c r="D484" s="88">
        <v>44123</v>
      </c>
    </row>
    <row r="485" spans="1:4" x14ac:dyDescent="0.25">
      <c r="A485" t="s">
        <v>558</v>
      </c>
      <c r="B485" s="89">
        <v>6568.8</v>
      </c>
      <c r="C485" s="89">
        <f t="shared" si="7"/>
        <v>5520</v>
      </c>
      <c r="D485" s="88">
        <v>43937</v>
      </c>
    </row>
    <row r="486" spans="1:4" x14ac:dyDescent="0.25">
      <c r="A486" t="s">
        <v>602</v>
      </c>
      <c r="B486" s="89">
        <v>7140</v>
      </c>
      <c r="C486" s="89">
        <f t="shared" si="7"/>
        <v>6000</v>
      </c>
      <c r="D486" s="88">
        <v>44064</v>
      </c>
    </row>
    <row r="487" spans="1:4" x14ac:dyDescent="0.25">
      <c r="A487" t="s">
        <v>570</v>
      </c>
      <c r="B487" s="89">
        <v>7497</v>
      </c>
      <c r="C487" s="89">
        <f t="shared" si="7"/>
        <v>6300</v>
      </c>
      <c r="D487" s="88">
        <v>44012</v>
      </c>
    </row>
    <row r="488" spans="1:4" x14ac:dyDescent="0.25">
      <c r="A488" t="s">
        <v>570</v>
      </c>
      <c r="B488" s="89">
        <v>1518.4</v>
      </c>
      <c r="C488" s="89">
        <f t="shared" si="7"/>
        <v>1275.966386554622</v>
      </c>
      <c r="D488" s="88">
        <v>43965</v>
      </c>
    </row>
    <row r="489" spans="1:4" x14ac:dyDescent="0.25">
      <c r="A489" t="s">
        <v>570</v>
      </c>
      <c r="B489" s="89">
        <v>4760</v>
      </c>
      <c r="C489" s="89">
        <f t="shared" si="7"/>
        <v>4000</v>
      </c>
      <c r="D489" s="88">
        <v>44053</v>
      </c>
    </row>
    <row r="490" spans="1:4" x14ac:dyDescent="0.25">
      <c r="A490" t="s">
        <v>570</v>
      </c>
      <c r="B490" s="89">
        <v>2380</v>
      </c>
      <c r="C490" s="89">
        <f t="shared" si="7"/>
        <v>2000</v>
      </c>
      <c r="D490" s="88">
        <v>44091</v>
      </c>
    </row>
    <row r="491" spans="1:4" x14ac:dyDescent="0.25">
      <c r="A491" t="s">
        <v>570</v>
      </c>
      <c r="B491" s="89">
        <v>4760</v>
      </c>
      <c r="C491" s="89">
        <f t="shared" si="7"/>
        <v>4000</v>
      </c>
      <c r="D491" s="88">
        <v>44106</v>
      </c>
    </row>
    <row r="492" spans="1:4" x14ac:dyDescent="0.25">
      <c r="A492" t="s">
        <v>570</v>
      </c>
      <c r="B492" s="89">
        <v>2380</v>
      </c>
      <c r="C492" s="89">
        <f t="shared" si="7"/>
        <v>2000</v>
      </c>
      <c r="D492" s="88">
        <v>44117</v>
      </c>
    </row>
    <row r="493" spans="1:4" x14ac:dyDescent="0.25">
      <c r="A493" t="s">
        <v>570</v>
      </c>
      <c r="B493" s="89">
        <v>4760</v>
      </c>
      <c r="C493" s="89">
        <f t="shared" si="7"/>
        <v>4000</v>
      </c>
      <c r="D493" s="88">
        <v>44123</v>
      </c>
    </row>
    <row r="494" spans="1:4" x14ac:dyDescent="0.25">
      <c r="A494" t="s">
        <v>466</v>
      </c>
      <c r="B494" s="89">
        <v>1949.22</v>
      </c>
      <c r="C494" s="89">
        <f t="shared" si="7"/>
        <v>1638</v>
      </c>
      <c r="D494" s="88">
        <v>43992</v>
      </c>
    </row>
    <row r="495" spans="1:4" x14ac:dyDescent="0.25">
      <c r="A495" t="s">
        <v>466</v>
      </c>
      <c r="B495" s="89">
        <v>758.03</v>
      </c>
      <c r="C495" s="89">
        <f t="shared" si="7"/>
        <v>637</v>
      </c>
      <c r="D495" s="88">
        <v>44013</v>
      </c>
    </row>
    <row r="496" spans="1:4" x14ac:dyDescent="0.25">
      <c r="A496" t="s">
        <v>580</v>
      </c>
      <c r="B496" s="89">
        <v>645.57000000000005</v>
      </c>
      <c r="C496" s="89">
        <f t="shared" si="7"/>
        <v>542.49579831932783</v>
      </c>
      <c r="D496" s="88">
        <v>43935</v>
      </c>
    </row>
    <row r="497" spans="1:4" x14ac:dyDescent="0.25">
      <c r="A497" t="s">
        <v>580</v>
      </c>
      <c r="B497" s="89">
        <v>516.46</v>
      </c>
      <c r="C497" s="89">
        <f t="shared" si="7"/>
        <v>434.00000000000006</v>
      </c>
      <c r="D497" s="88">
        <v>44057</v>
      </c>
    </row>
    <row r="498" spans="1:4" x14ac:dyDescent="0.25">
      <c r="A498" t="s">
        <v>580</v>
      </c>
      <c r="B498" s="89">
        <v>516.46</v>
      </c>
      <c r="C498" s="89">
        <f t="shared" si="7"/>
        <v>434.00000000000006</v>
      </c>
      <c r="D498" s="88">
        <v>44088</v>
      </c>
    </row>
    <row r="499" spans="1:4" x14ac:dyDescent="0.25">
      <c r="A499" t="s">
        <v>580</v>
      </c>
      <c r="B499" s="89">
        <v>516.46</v>
      </c>
      <c r="C499" s="89">
        <f t="shared" si="7"/>
        <v>434.00000000000006</v>
      </c>
      <c r="D499" s="88">
        <v>44116</v>
      </c>
    </row>
    <row r="500" spans="1:4" x14ac:dyDescent="0.25">
      <c r="A500" t="s">
        <v>581</v>
      </c>
      <c r="B500" s="89">
        <v>483.44</v>
      </c>
      <c r="C500" s="89">
        <f t="shared" si="7"/>
        <v>406.25210084033614</v>
      </c>
      <c r="D500" s="88">
        <v>43935</v>
      </c>
    </row>
    <row r="501" spans="1:4" x14ac:dyDescent="0.25">
      <c r="A501" t="s">
        <v>581</v>
      </c>
      <c r="B501" s="89">
        <v>966.88</v>
      </c>
      <c r="C501" s="89">
        <f t="shared" si="7"/>
        <v>812.50420168067228</v>
      </c>
      <c r="D501" s="88">
        <v>43998</v>
      </c>
    </row>
    <row r="502" spans="1:4" x14ac:dyDescent="0.25">
      <c r="A502" t="s">
        <v>581</v>
      </c>
      <c r="B502" s="89">
        <v>386.75</v>
      </c>
      <c r="C502" s="89">
        <f t="shared" si="7"/>
        <v>325</v>
      </c>
      <c r="D502" s="88">
        <v>44057</v>
      </c>
    </row>
    <row r="503" spans="1:4" x14ac:dyDescent="0.25">
      <c r="A503" t="s">
        <v>581</v>
      </c>
      <c r="B503" s="89">
        <v>1740.38</v>
      </c>
      <c r="C503" s="89">
        <f t="shared" si="7"/>
        <v>1462.5042016806724</v>
      </c>
      <c r="D503" s="88">
        <v>44088</v>
      </c>
    </row>
    <row r="504" spans="1:4" x14ac:dyDescent="0.25">
      <c r="A504" t="s">
        <v>581</v>
      </c>
      <c r="B504" s="89">
        <v>773.5</v>
      </c>
      <c r="C504" s="89">
        <f t="shared" si="7"/>
        <v>650</v>
      </c>
      <c r="D504" s="88">
        <v>44116</v>
      </c>
    </row>
    <row r="505" spans="1:4" x14ac:dyDescent="0.25">
      <c r="A505" t="s">
        <v>456</v>
      </c>
      <c r="B505" s="89">
        <v>282.63</v>
      </c>
      <c r="C505" s="89">
        <f t="shared" si="7"/>
        <v>237.50420168067228</v>
      </c>
      <c r="D505" s="88">
        <v>43867</v>
      </c>
    </row>
    <row r="506" spans="1:4" x14ac:dyDescent="0.25">
      <c r="A506" t="s">
        <v>598</v>
      </c>
      <c r="B506" s="89">
        <v>5704.86</v>
      </c>
      <c r="C506" s="89">
        <f t="shared" si="7"/>
        <v>4794</v>
      </c>
      <c r="D506" s="88">
        <v>44004</v>
      </c>
    </row>
    <row r="507" spans="1:4" x14ac:dyDescent="0.25">
      <c r="A507" t="s">
        <v>649</v>
      </c>
      <c r="B507" s="89">
        <v>7140</v>
      </c>
      <c r="C507" s="89">
        <f t="shared" si="7"/>
        <v>6000</v>
      </c>
      <c r="D507" s="88">
        <v>44063</v>
      </c>
    </row>
    <row r="508" spans="1:4" x14ac:dyDescent="0.25">
      <c r="A508" t="s">
        <v>489</v>
      </c>
      <c r="B508" s="89">
        <v>1213.8</v>
      </c>
      <c r="C508" s="89">
        <f t="shared" si="7"/>
        <v>1020</v>
      </c>
      <c r="D508" s="88">
        <v>43866</v>
      </c>
    </row>
    <row r="509" spans="1:4" x14ac:dyDescent="0.25">
      <c r="A509" t="s">
        <v>489</v>
      </c>
      <c r="B509" s="89">
        <v>6902</v>
      </c>
      <c r="C509" s="89">
        <f t="shared" si="7"/>
        <v>5800</v>
      </c>
      <c r="D509" s="88">
        <v>43881</v>
      </c>
    </row>
    <row r="510" spans="1:4" x14ac:dyDescent="0.25">
      <c r="A510" t="s">
        <v>489</v>
      </c>
      <c r="B510" s="89">
        <v>31059</v>
      </c>
      <c r="C510" s="89">
        <f t="shared" si="7"/>
        <v>26100</v>
      </c>
      <c r="D510" s="88">
        <v>43945</v>
      </c>
    </row>
    <row r="511" spans="1:4" x14ac:dyDescent="0.25">
      <c r="A511" t="s">
        <v>489</v>
      </c>
      <c r="B511" s="89">
        <v>2500</v>
      </c>
      <c r="C511" s="89">
        <f t="shared" si="7"/>
        <v>2100.840336134454</v>
      </c>
      <c r="D511" s="88">
        <v>43915</v>
      </c>
    </row>
    <row r="512" spans="1:4" x14ac:dyDescent="0.25">
      <c r="A512" t="s">
        <v>489</v>
      </c>
      <c r="B512" s="89">
        <v>10591</v>
      </c>
      <c r="C512" s="89">
        <f t="shared" si="7"/>
        <v>8900</v>
      </c>
      <c r="D512" s="88">
        <v>43964</v>
      </c>
    </row>
    <row r="513" spans="1:6" x14ac:dyDescent="0.25">
      <c r="A513" t="s">
        <v>489</v>
      </c>
      <c r="B513" s="89">
        <v>23086</v>
      </c>
      <c r="C513" s="89">
        <f t="shared" si="7"/>
        <v>19400</v>
      </c>
      <c r="D513" s="88">
        <v>43942</v>
      </c>
    </row>
    <row r="514" spans="1:6" x14ac:dyDescent="0.25">
      <c r="A514" t="s">
        <v>489</v>
      </c>
      <c r="B514" s="89">
        <v>7666.3</v>
      </c>
      <c r="C514" s="89">
        <f t="shared" ref="C514:C577" si="8">B514/1.19</f>
        <v>6442.268907563026</v>
      </c>
      <c r="D514" s="88">
        <v>43937</v>
      </c>
    </row>
    <row r="515" spans="1:6" x14ac:dyDescent="0.25">
      <c r="A515" t="s">
        <v>489</v>
      </c>
      <c r="B515" s="89">
        <v>20706</v>
      </c>
      <c r="C515" s="89">
        <f t="shared" si="8"/>
        <v>17400</v>
      </c>
      <c r="D515" s="88">
        <v>43973</v>
      </c>
    </row>
    <row r="516" spans="1:6" x14ac:dyDescent="0.25">
      <c r="A516" t="s">
        <v>489</v>
      </c>
      <c r="B516" s="89">
        <v>27965</v>
      </c>
      <c r="C516" s="89">
        <f t="shared" si="8"/>
        <v>23500</v>
      </c>
      <c r="D516" s="88">
        <v>43920</v>
      </c>
    </row>
    <row r="517" spans="1:6" x14ac:dyDescent="0.25">
      <c r="A517" t="s">
        <v>489</v>
      </c>
      <c r="B517" s="89">
        <v>571.20000000000005</v>
      </c>
      <c r="C517" s="89">
        <f t="shared" si="8"/>
        <v>480.00000000000006</v>
      </c>
      <c r="D517" s="88">
        <v>43928</v>
      </c>
    </row>
    <row r="518" spans="1:6" x14ac:dyDescent="0.25">
      <c r="A518" t="s">
        <v>489</v>
      </c>
      <c r="B518" s="89">
        <v>41055</v>
      </c>
      <c r="C518" s="89">
        <f t="shared" si="8"/>
        <v>34500</v>
      </c>
      <c r="D518" s="88">
        <v>43937</v>
      </c>
    </row>
    <row r="519" spans="1:6" x14ac:dyDescent="0.25">
      <c r="A519" t="s">
        <v>489</v>
      </c>
      <c r="B519" s="89">
        <v>3000</v>
      </c>
      <c r="C519" s="89">
        <f t="shared" si="8"/>
        <v>2521.0084033613448</v>
      </c>
      <c r="D519" s="88">
        <v>44085</v>
      </c>
    </row>
    <row r="520" spans="1:6" x14ac:dyDescent="0.25">
      <c r="A520" t="s">
        <v>489</v>
      </c>
      <c r="B520" s="89">
        <v>3000</v>
      </c>
      <c r="C520" s="89">
        <f t="shared" si="8"/>
        <v>2521.0084033613448</v>
      </c>
      <c r="D520" s="88">
        <v>44124</v>
      </c>
    </row>
    <row r="521" spans="1:6" x14ac:dyDescent="0.25">
      <c r="A521" t="s">
        <v>489</v>
      </c>
      <c r="B521" s="89">
        <v>4760</v>
      </c>
      <c r="C521" s="89">
        <f t="shared" si="8"/>
        <v>4000</v>
      </c>
      <c r="D521" s="88">
        <v>44025</v>
      </c>
    </row>
    <row r="522" spans="1:6" x14ac:dyDescent="0.25">
      <c r="A522" t="s">
        <v>489</v>
      </c>
      <c r="B522" s="89">
        <v>9520</v>
      </c>
      <c r="C522" s="89">
        <f t="shared" si="8"/>
        <v>8000</v>
      </c>
      <c r="D522" s="88">
        <v>44025</v>
      </c>
    </row>
    <row r="523" spans="1:6" x14ac:dyDescent="0.25">
      <c r="A523" t="s">
        <v>489</v>
      </c>
      <c r="B523" s="89">
        <v>7140</v>
      </c>
      <c r="C523" s="89">
        <f t="shared" si="8"/>
        <v>6000</v>
      </c>
      <c r="D523" s="88">
        <v>44049</v>
      </c>
    </row>
    <row r="524" spans="1:6" x14ac:dyDescent="0.25">
      <c r="A524" t="s">
        <v>489</v>
      </c>
      <c r="B524" s="89">
        <v>5355</v>
      </c>
      <c r="C524" s="89">
        <f t="shared" si="8"/>
        <v>4500</v>
      </c>
      <c r="D524" s="88">
        <v>44049</v>
      </c>
    </row>
    <row r="525" spans="1:6" x14ac:dyDescent="0.25">
      <c r="A525" t="s">
        <v>489</v>
      </c>
      <c r="B525" s="89">
        <v>8925</v>
      </c>
      <c r="C525" s="89">
        <f t="shared" si="8"/>
        <v>7500</v>
      </c>
      <c r="D525" s="88">
        <v>44049</v>
      </c>
    </row>
    <row r="526" spans="1:6" x14ac:dyDescent="0.25">
      <c r="A526" t="s">
        <v>489</v>
      </c>
      <c r="B526" s="89">
        <v>4760</v>
      </c>
      <c r="C526" s="89">
        <f t="shared" si="8"/>
        <v>4000</v>
      </c>
      <c r="D526" s="88">
        <v>44076</v>
      </c>
    </row>
    <row r="527" spans="1:6" x14ac:dyDescent="0.25">
      <c r="A527" t="s">
        <v>489</v>
      </c>
      <c r="B527" s="89">
        <v>5950</v>
      </c>
      <c r="C527" s="89">
        <f t="shared" si="8"/>
        <v>5000</v>
      </c>
      <c r="D527" s="88">
        <v>44084</v>
      </c>
    </row>
    <row r="528" spans="1:6" x14ac:dyDescent="0.25">
      <c r="A528" t="s">
        <v>489</v>
      </c>
      <c r="B528" s="89">
        <v>5950</v>
      </c>
      <c r="C528" s="89">
        <f t="shared" si="8"/>
        <v>5000</v>
      </c>
      <c r="D528" s="88">
        <v>44084</v>
      </c>
      <c r="F528">
        <v>257685.13</v>
      </c>
    </row>
    <row r="529" spans="1:4" x14ac:dyDescent="0.25">
      <c r="A529" t="s">
        <v>489</v>
      </c>
      <c r="B529" s="89">
        <v>4760</v>
      </c>
      <c r="C529" s="89">
        <f t="shared" si="8"/>
        <v>4000</v>
      </c>
      <c r="D529" s="88">
        <v>44089</v>
      </c>
    </row>
    <row r="530" spans="1:4" x14ac:dyDescent="0.25">
      <c r="A530" t="s">
        <v>489</v>
      </c>
      <c r="B530" s="89">
        <v>3570</v>
      </c>
      <c r="C530" s="89">
        <f t="shared" si="8"/>
        <v>3000</v>
      </c>
      <c r="D530" s="88">
        <v>44089</v>
      </c>
    </row>
    <row r="531" spans="1:4" x14ac:dyDescent="0.25">
      <c r="A531" t="s">
        <v>489</v>
      </c>
      <c r="B531" s="89">
        <v>9520</v>
      </c>
      <c r="C531" s="89">
        <f t="shared" si="8"/>
        <v>8000</v>
      </c>
      <c r="D531" s="88">
        <v>44089</v>
      </c>
    </row>
    <row r="532" spans="1:4" x14ac:dyDescent="0.25">
      <c r="A532" t="s">
        <v>489</v>
      </c>
      <c r="B532" s="89">
        <v>9520</v>
      </c>
      <c r="C532" s="89">
        <f t="shared" si="8"/>
        <v>8000</v>
      </c>
      <c r="D532" s="88">
        <v>44106</v>
      </c>
    </row>
    <row r="533" spans="1:4" x14ac:dyDescent="0.25">
      <c r="A533" t="s">
        <v>489</v>
      </c>
      <c r="B533" s="89">
        <v>2380</v>
      </c>
      <c r="C533" s="89">
        <f t="shared" si="8"/>
        <v>2000</v>
      </c>
      <c r="D533" s="88">
        <v>44106</v>
      </c>
    </row>
    <row r="534" spans="1:4" x14ac:dyDescent="0.25">
      <c r="A534" t="s">
        <v>489</v>
      </c>
      <c r="B534" s="89">
        <v>9520</v>
      </c>
      <c r="C534" s="89">
        <f t="shared" si="8"/>
        <v>8000</v>
      </c>
      <c r="D534" s="88">
        <v>44117</v>
      </c>
    </row>
    <row r="535" spans="1:4" x14ac:dyDescent="0.25">
      <c r="A535" t="s">
        <v>489</v>
      </c>
      <c r="B535" s="89">
        <v>5236</v>
      </c>
      <c r="C535" s="89">
        <f t="shared" si="8"/>
        <v>4400</v>
      </c>
      <c r="D535" s="88">
        <v>44124</v>
      </c>
    </row>
    <row r="536" spans="1:4" x14ac:dyDescent="0.25">
      <c r="A536" t="s">
        <v>489</v>
      </c>
      <c r="B536" s="89">
        <v>4760</v>
      </c>
      <c r="C536" s="89">
        <f t="shared" si="8"/>
        <v>4000</v>
      </c>
      <c r="D536" s="88">
        <v>44124</v>
      </c>
    </row>
    <row r="537" spans="1:4" x14ac:dyDescent="0.25">
      <c r="A537" t="s">
        <v>489</v>
      </c>
      <c r="B537" s="89">
        <v>4760</v>
      </c>
      <c r="C537" s="89">
        <f t="shared" si="8"/>
        <v>4000</v>
      </c>
      <c r="D537" s="88">
        <v>44124</v>
      </c>
    </row>
    <row r="538" spans="1:4" x14ac:dyDescent="0.25">
      <c r="A538" t="s">
        <v>489</v>
      </c>
      <c r="B538" s="89">
        <v>5236</v>
      </c>
      <c r="C538" s="89">
        <f t="shared" si="8"/>
        <v>4400</v>
      </c>
      <c r="D538" s="88">
        <v>44124</v>
      </c>
    </row>
    <row r="539" spans="1:4" x14ac:dyDescent="0.25">
      <c r="A539" t="s">
        <v>489</v>
      </c>
      <c r="B539" s="89">
        <v>4046</v>
      </c>
      <c r="C539" s="89">
        <f t="shared" si="8"/>
        <v>3400</v>
      </c>
      <c r="D539" s="88">
        <v>44124</v>
      </c>
    </row>
    <row r="540" spans="1:4" x14ac:dyDescent="0.25">
      <c r="A540" t="s">
        <v>489</v>
      </c>
      <c r="B540" s="89">
        <v>2142</v>
      </c>
      <c r="C540" s="89">
        <f t="shared" si="8"/>
        <v>1800</v>
      </c>
      <c r="D540" s="88">
        <v>44124</v>
      </c>
    </row>
    <row r="541" spans="1:4" x14ac:dyDescent="0.25">
      <c r="A541" t="s">
        <v>489</v>
      </c>
      <c r="B541" s="89">
        <v>2380</v>
      </c>
      <c r="C541" s="89">
        <f t="shared" si="8"/>
        <v>2000</v>
      </c>
      <c r="D541" s="88">
        <v>44124</v>
      </c>
    </row>
    <row r="542" spans="1:4" x14ac:dyDescent="0.25">
      <c r="A542" t="s">
        <v>611</v>
      </c>
      <c r="B542" s="89">
        <v>154.22</v>
      </c>
      <c r="C542" s="89">
        <f t="shared" si="8"/>
        <v>129.59663865546219</v>
      </c>
      <c r="D542" s="88">
        <v>43893</v>
      </c>
    </row>
    <row r="543" spans="1:4" x14ac:dyDescent="0.25">
      <c r="A543" t="s">
        <v>611</v>
      </c>
      <c r="B543" s="89">
        <v>308.45</v>
      </c>
      <c r="C543" s="89">
        <f t="shared" si="8"/>
        <v>259.20168067226894</v>
      </c>
      <c r="D543" s="88">
        <v>43924</v>
      </c>
    </row>
    <row r="544" spans="1:4" x14ac:dyDescent="0.25">
      <c r="A544" t="s">
        <v>603</v>
      </c>
      <c r="B544" s="89">
        <v>2380</v>
      </c>
      <c r="C544" s="89">
        <f t="shared" si="8"/>
        <v>2000</v>
      </c>
      <c r="D544" s="88">
        <v>44000</v>
      </c>
    </row>
    <row r="545" spans="1:4" x14ac:dyDescent="0.25">
      <c r="A545" t="s">
        <v>603</v>
      </c>
      <c r="B545" s="89">
        <v>2380</v>
      </c>
      <c r="C545" s="89">
        <f t="shared" si="8"/>
        <v>2000</v>
      </c>
      <c r="D545" s="88">
        <v>44000</v>
      </c>
    </row>
    <row r="546" spans="1:4" x14ac:dyDescent="0.25">
      <c r="A546" t="s">
        <v>612</v>
      </c>
      <c r="B546" s="89">
        <v>642.6</v>
      </c>
      <c r="C546" s="89">
        <f t="shared" si="8"/>
        <v>540</v>
      </c>
      <c r="D546" s="88">
        <v>44117</v>
      </c>
    </row>
    <row r="547" spans="1:4" x14ac:dyDescent="0.25">
      <c r="A547" t="s">
        <v>490</v>
      </c>
      <c r="B547" s="89">
        <v>1428</v>
      </c>
      <c r="C547" s="89">
        <f t="shared" si="8"/>
        <v>1200</v>
      </c>
      <c r="D547" s="88">
        <v>43907</v>
      </c>
    </row>
    <row r="548" spans="1:4" x14ac:dyDescent="0.25">
      <c r="A548" t="s">
        <v>490</v>
      </c>
      <c r="B548" s="89">
        <v>2023</v>
      </c>
      <c r="C548" s="89">
        <f t="shared" si="8"/>
        <v>1700</v>
      </c>
      <c r="D548" s="88">
        <v>43949</v>
      </c>
    </row>
    <row r="549" spans="1:4" x14ac:dyDescent="0.25">
      <c r="A549" t="s">
        <v>467</v>
      </c>
      <c r="B549" s="89">
        <v>3641.4</v>
      </c>
      <c r="C549" s="89">
        <f t="shared" si="8"/>
        <v>3060</v>
      </c>
      <c r="D549" s="88">
        <v>43992</v>
      </c>
    </row>
    <row r="550" spans="1:4" x14ac:dyDescent="0.25">
      <c r="A550" t="s">
        <v>468</v>
      </c>
      <c r="B550" s="89">
        <v>3927</v>
      </c>
      <c r="C550" s="89">
        <f t="shared" si="8"/>
        <v>3300</v>
      </c>
      <c r="D550" s="88">
        <v>43992</v>
      </c>
    </row>
    <row r="551" spans="1:4" x14ac:dyDescent="0.25">
      <c r="A551" t="s">
        <v>469</v>
      </c>
      <c r="B551" s="89">
        <v>2320.5</v>
      </c>
      <c r="C551" s="89">
        <f t="shared" si="8"/>
        <v>1950</v>
      </c>
      <c r="D551" s="88">
        <v>43992</v>
      </c>
    </row>
    <row r="552" spans="1:4" x14ac:dyDescent="0.25">
      <c r="A552" t="s">
        <v>470</v>
      </c>
      <c r="B552" s="89">
        <v>4069.8</v>
      </c>
      <c r="C552" s="89">
        <f t="shared" si="8"/>
        <v>3420.0000000000005</v>
      </c>
      <c r="D552" s="88">
        <v>43992</v>
      </c>
    </row>
    <row r="553" spans="1:4" x14ac:dyDescent="0.25">
      <c r="A553" t="s">
        <v>470</v>
      </c>
      <c r="B553" s="89">
        <v>1356.6</v>
      </c>
      <c r="C553" s="89">
        <f t="shared" si="8"/>
        <v>1140</v>
      </c>
      <c r="D553" s="88">
        <v>44117</v>
      </c>
    </row>
    <row r="554" spans="1:4" x14ac:dyDescent="0.25">
      <c r="A554" t="s">
        <v>471</v>
      </c>
      <c r="B554" s="89">
        <v>2113.44</v>
      </c>
      <c r="C554" s="89">
        <f t="shared" si="8"/>
        <v>1776.0000000000002</v>
      </c>
      <c r="D554" s="88">
        <v>43992</v>
      </c>
    </row>
    <row r="555" spans="1:4" x14ac:dyDescent="0.25">
      <c r="A555" t="s">
        <v>491</v>
      </c>
      <c r="B555" s="89">
        <v>880.6</v>
      </c>
      <c r="C555" s="89">
        <f t="shared" si="8"/>
        <v>740</v>
      </c>
      <c r="D555" s="88">
        <v>43875</v>
      </c>
    </row>
    <row r="556" spans="1:4" x14ac:dyDescent="0.25">
      <c r="A556" t="s">
        <v>491</v>
      </c>
      <c r="B556" s="89">
        <v>704.48</v>
      </c>
      <c r="C556" s="89">
        <f t="shared" si="8"/>
        <v>592</v>
      </c>
      <c r="D556" s="88">
        <v>44117</v>
      </c>
    </row>
    <row r="557" spans="1:4" x14ac:dyDescent="0.25">
      <c r="A557" t="s">
        <v>492</v>
      </c>
      <c r="B557" s="89">
        <v>1695.75</v>
      </c>
      <c r="C557" s="89">
        <f t="shared" si="8"/>
        <v>1425</v>
      </c>
      <c r="D557" s="88">
        <v>43875</v>
      </c>
    </row>
    <row r="558" spans="1:4" x14ac:dyDescent="0.25">
      <c r="A558" t="s">
        <v>454</v>
      </c>
      <c r="B558" s="89">
        <v>440.3</v>
      </c>
      <c r="C558" s="89">
        <f t="shared" si="8"/>
        <v>370</v>
      </c>
      <c r="D558" s="88">
        <v>43959</v>
      </c>
    </row>
    <row r="559" spans="1:4" x14ac:dyDescent="0.25">
      <c r="A559" t="s">
        <v>650</v>
      </c>
      <c r="B559" s="89">
        <v>2737</v>
      </c>
      <c r="C559" s="89">
        <f t="shared" si="8"/>
        <v>2300</v>
      </c>
      <c r="D559" s="88">
        <v>44060</v>
      </c>
    </row>
    <row r="560" spans="1:4" x14ac:dyDescent="0.25">
      <c r="A560" t="s">
        <v>650</v>
      </c>
      <c r="B560" s="89">
        <v>1249.5</v>
      </c>
      <c r="C560" s="89">
        <f t="shared" si="8"/>
        <v>1050</v>
      </c>
      <c r="D560" s="88">
        <v>43896</v>
      </c>
    </row>
    <row r="561" spans="1:4" x14ac:dyDescent="0.25">
      <c r="A561" t="s">
        <v>650</v>
      </c>
      <c r="B561" s="89">
        <v>2737</v>
      </c>
      <c r="C561" s="89">
        <f t="shared" si="8"/>
        <v>2300</v>
      </c>
      <c r="D561" s="88">
        <v>44049</v>
      </c>
    </row>
    <row r="562" spans="1:4" x14ac:dyDescent="0.25">
      <c r="A562" t="s">
        <v>650</v>
      </c>
      <c r="B562" s="89">
        <v>1368.5</v>
      </c>
      <c r="C562" s="89">
        <f t="shared" si="8"/>
        <v>1150</v>
      </c>
      <c r="D562" s="88">
        <v>44089</v>
      </c>
    </row>
    <row r="563" spans="1:4" x14ac:dyDescent="0.25">
      <c r="A563" t="s">
        <v>650</v>
      </c>
      <c r="B563" s="89">
        <v>1368.5</v>
      </c>
      <c r="C563" s="89">
        <f t="shared" si="8"/>
        <v>1150</v>
      </c>
      <c r="D563" s="88">
        <v>44105</v>
      </c>
    </row>
    <row r="564" spans="1:4" x14ac:dyDescent="0.25">
      <c r="A564" t="s">
        <v>650</v>
      </c>
      <c r="B564" s="89">
        <v>2737</v>
      </c>
      <c r="C564" s="89">
        <f t="shared" si="8"/>
        <v>2300</v>
      </c>
      <c r="D564" s="88">
        <v>44117</v>
      </c>
    </row>
    <row r="565" spans="1:4" x14ac:dyDescent="0.25">
      <c r="A565" t="s">
        <v>650</v>
      </c>
      <c r="B565" s="89">
        <v>4105.5</v>
      </c>
      <c r="C565" s="89">
        <f t="shared" si="8"/>
        <v>3450</v>
      </c>
      <c r="D565" s="88">
        <v>44124</v>
      </c>
    </row>
    <row r="566" spans="1:4" x14ac:dyDescent="0.25">
      <c r="A566" t="s">
        <v>650</v>
      </c>
      <c r="B566" s="89">
        <v>2737</v>
      </c>
      <c r="C566" s="89">
        <f t="shared" si="8"/>
        <v>2300</v>
      </c>
      <c r="D566" s="88">
        <v>44124</v>
      </c>
    </row>
    <row r="567" spans="1:4" x14ac:dyDescent="0.25">
      <c r="A567" t="s">
        <v>493</v>
      </c>
      <c r="B567" s="89">
        <v>714</v>
      </c>
      <c r="C567" s="89">
        <f t="shared" si="8"/>
        <v>600</v>
      </c>
      <c r="D567" s="88">
        <v>43910</v>
      </c>
    </row>
    <row r="568" spans="1:4" x14ac:dyDescent="0.25">
      <c r="A568" t="s">
        <v>493</v>
      </c>
      <c r="B568" s="89">
        <v>1428</v>
      </c>
      <c r="C568" s="89">
        <f t="shared" si="8"/>
        <v>1200</v>
      </c>
      <c r="D568" s="88">
        <v>43924</v>
      </c>
    </row>
    <row r="569" spans="1:4" x14ac:dyDescent="0.25">
      <c r="A569" t="s">
        <v>613</v>
      </c>
      <c r="B569" s="89">
        <v>314.87</v>
      </c>
      <c r="C569" s="89">
        <f t="shared" si="8"/>
        <v>264.59663865546219</v>
      </c>
      <c r="D569" s="88">
        <v>44048</v>
      </c>
    </row>
    <row r="570" spans="1:4" x14ac:dyDescent="0.25">
      <c r="A570" t="s">
        <v>645</v>
      </c>
      <c r="B570" s="89">
        <v>2689.4</v>
      </c>
      <c r="C570" s="89">
        <f t="shared" si="8"/>
        <v>2260</v>
      </c>
      <c r="D570" s="88">
        <v>43922</v>
      </c>
    </row>
    <row r="571" spans="1:4" x14ac:dyDescent="0.25">
      <c r="A571" t="s">
        <v>639</v>
      </c>
      <c r="B571" s="89">
        <v>1497.02</v>
      </c>
      <c r="C571" s="89">
        <f t="shared" si="8"/>
        <v>1258</v>
      </c>
      <c r="D571" s="88">
        <v>43915</v>
      </c>
    </row>
    <row r="572" spans="1:4" x14ac:dyDescent="0.25">
      <c r="A572" t="s">
        <v>567</v>
      </c>
      <c r="B572" s="89">
        <v>107.1</v>
      </c>
      <c r="C572" s="89">
        <f t="shared" si="8"/>
        <v>90</v>
      </c>
      <c r="D572" s="88">
        <v>44124</v>
      </c>
    </row>
    <row r="573" spans="1:4" x14ac:dyDescent="0.25">
      <c r="A573" t="s">
        <v>494</v>
      </c>
      <c r="B573" s="89">
        <v>2618</v>
      </c>
      <c r="C573" s="89">
        <f t="shared" si="8"/>
        <v>2200</v>
      </c>
      <c r="D573" s="88">
        <v>43868</v>
      </c>
    </row>
    <row r="574" spans="1:4" x14ac:dyDescent="0.25">
      <c r="A574" t="s">
        <v>494</v>
      </c>
      <c r="B574" s="89">
        <v>4998</v>
      </c>
      <c r="C574" s="89">
        <f t="shared" si="8"/>
        <v>4200</v>
      </c>
      <c r="D574" s="88">
        <v>43894</v>
      </c>
    </row>
    <row r="575" spans="1:4" x14ac:dyDescent="0.25">
      <c r="A575" t="s">
        <v>494</v>
      </c>
      <c r="B575" s="89">
        <v>4998</v>
      </c>
      <c r="C575" s="89">
        <f t="shared" si="8"/>
        <v>4200</v>
      </c>
      <c r="D575" s="88">
        <v>43906</v>
      </c>
    </row>
    <row r="576" spans="1:4" x14ac:dyDescent="0.25">
      <c r="A576" t="s">
        <v>494</v>
      </c>
      <c r="B576" s="89">
        <v>9996</v>
      </c>
      <c r="C576" s="89">
        <f t="shared" si="8"/>
        <v>8400</v>
      </c>
      <c r="D576" s="88">
        <v>43921</v>
      </c>
    </row>
    <row r="577" spans="1:4" x14ac:dyDescent="0.25">
      <c r="A577" t="s">
        <v>494</v>
      </c>
      <c r="B577" s="89">
        <v>3332</v>
      </c>
      <c r="C577" s="89">
        <f t="shared" si="8"/>
        <v>2800</v>
      </c>
      <c r="D577" s="88">
        <v>43985</v>
      </c>
    </row>
    <row r="578" spans="1:4" x14ac:dyDescent="0.25">
      <c r="A578" t="s">
        <v>494</v>
      </c>
      <c r="B578" s="89">
        <v>4998</v>
      </c>
      <c r="C578" s="89">
        <f t="shared" ref="C578:C641" si="9">B578/1.19</f>
        <v>4200</v>
      </c>
      <c r="D578" s="88">
        <v>44025</v>
      </c>
    </row>
    <row r="579" spans="1:4" x14ac:dyDescent="0.25">
      <c r="A579" t="s">
        <v>494</v>
      </c>
      <c r="B579" s="89">
        <v>416.5</v>
      </c>
      <c r="C579" s="89">
        <f t="shared" si="9"/>
        <v>350</v>
      </c>
      <c r="D579" s="88">
        <v>44050</v>
      </c>
    </row>
    <row r="580" spans="1:4" x14ac:dyDescent="0.25">
      <c r="A580" t="s">
        <v>494</v>
      </c>
      <c r="B580" s="89">
        <v>833</v>
      </c>
      <c r="C580" s="89">
        <f t="shared" si="9"/>
        <v>700</v>
      </c>
      <c r="D580" s="88">
        <v>44082</v>
      </c>
    </row>
    <row r="581" spans="1:4" x14ac:dyDescent="0.25">
      <c r="A581" t="s">
        <v>494</v>
      </c>
      <c r="B581" s="89">
        <v>833</v>
      </c>
      <c r="C581" s="89">
        <f t="shared" si="9"/>
        <v>700</v>
      </c>
      <c r="D581" s="88">
        <v>44084</v>
      </c>
    </row>
    <row r="582" spans="1:4" x14ac:dyDescent="0.25">
      <c r="A582" t="s">
        <v>494</v>
      </c>
      <c r="B582" s="89">
        <v>2499</v>
      </c>
      <c r="C582" s="89">
        <f t="shared" si="9"/>
        <v>2100</v>
      </c>
      <c r="D582" s="88">
        <v>44089</v>
      </c>
    </row>
    <row r="583" spans="1:4" x14ac:dyDescent="0.25">
      <c r="A583" t="s">
        <v>494</v>
      </c>
      <c r="B583" s="89">
        <v>1666</v>
      </c>
      <c r="C583" s="89">
        <f t="shared" si="9"/>
        <v>1400</v>
      </c>
      <c r="D583" s="88">
        <v>44090</v>
      </c>
    </row>
    <row r="584" spans="1:4" x14ac:dyDescent="0.25">
      <c r="A584" t="s">
        <v>494</v>
      </c>
      <c r="B584" s="89">
        <v>2499</v>
      </c>
      <c r="C584" s="89">
        <f t="shared" si="9"/>
        <v>2100</v>
      </c>
      <c r="D584" s="88">
        <v>44106</v>
      </c>
    </row>
    <row r="585" spans="1:4" x14ac:dyDescent="0.25">
      <c r="A585" t="s">
        <v>494</v>
      </c>
      <c r="B585" s="89">
        <v>3332</v>
      </c>
      <c r="C585" s="89">
        <f t="shared" si="9"/>
        <v>2800</v>
      </c>
      <c r="D585" s="88">
        <v>44117</v>
      </c>
    </row>
    <row r="586" spans="1:4" x14ac:dyDescent="0.25">
      <c r="A586" t="s">
        <v>665</v>
      </c>
      <c r="B586" s="89">
        <v>2082.5</v>
      </c>
      <c r="C586" s="89">
        <f t="shared" si="9"/>
        <v>1750</v>
      </c>
      <c r="D586" s="88">
        <v>44049</v>
      </c>
    </row>
    <row r="587" spans="1:4" x14ac:dyDescent="0.25">
      <c r="A587" t="s">
        <v>637</v>
      </c>
      <c r="B587" s="89">
        <v>1166.2</v>
      </c>
      <c r="C587" s="89">
        <f t="shared" si="9"/>
        <v>980.00000000000011</v>
      </c>
      <c r="D587" s="88">
        <v>43868</v>
      </c>
    </row>
    <row r="588" spans="1:4" x14ac:dyDescent="0.25">
      <c r="A588" t="s">
        <v>637</v>
      </c>
      <c r="B588" s="89">
        <v>583.1</v>
      </c>
      <c r="C588" s="89">
        <f t="shared" si="9"/>
        <v>490.00000000000006</v>
      </c>
      <c r="D588" s="88">
        <v>44018</v>
      </c>
    </row>
    <row r="589" spans="1:4" x14ac:dyDescent="0.25">
      <c r="A589" t="s">
        <v>637</v>
      </c>
      <c r="B589" s="89">
        <v>583.1</v>
      </c>
      <c r="C589" s="89">
        <f t="shared" si="9"/>
        <v>490.00000000000006</v>
      </c>
      <c r="D589" s="88">
        <v>44049</v>
      </c>
    </row>
    <row r="590" spans="1:4" x14ac:dyDescent="0.25">
      <c r="A590" t="s">
        <v>637</v>
      </c>
      <c r="B590" s="89">
        <v>1166.2</v>
      </c>
      <c r="C590" s="89">
        <f t="shared" si="9"/>
        <v>980.00000000000011</v>
      </c>
      <c r="D590" s="88">
        <v>44089</v>
      </c>
    </row>
    <row r="591" spans="1:4" x14ac:dyDescent="0.25">
      <c r="A591" t="s">
        <v>637</v>
      </c>
      <c r="B591" s="89">
        <v>583.1</v>
      </c>
      <c r="C591" s="89">
        <f t="shared" si="9"/>
        <v>490.00000000000006</v>
      </c>
      <c r="D591" s="88">
        <v>44106</v>
      </c>
    </row>
    <row r="592" spans="1:4" x14ac:dyDescent="0.25">
      <c r="A592" t="s">
        <v>637</v>
      </c>
      <c r="B592" s="89">
        <v>583.1</v>
      </c>
      <c r="C592" s="89">
        <f t="shared" si="9"/>
        <v>490.00000000000006</v>
      </c>
      <c r="D592" s="88">
        <v>44116</v>
      </c>
    </row>
    <row r="593" spans="1:4" x14ac:dyDescent="0.25">
      <c r="A593" t="s">
        <v>495</v>
      </c>
      <c r="B593" s="89">
        <v>1666</v>
      </c>
      <c r="C593" s="89">
        <f t="shared" si="9"/>
        <v>1400</v>
      </c>
      <c r="D593" s="88">
        <v>43921</v>
      </c>
    </row>
    <row r="594" spans="1:4" x14ac:dyDescent="0.25">
      <c r="A594" t="s">
        <v>495</v>
      </c>
      <c r="B594" s="89">
        <v>1666</v>
      </c>
      <c r="C594" s="89">
        <f t="shared" si="9"/>
        <v>1400</v>
      </c>
      <c r="D594" s="88">
        <v>44089</v>
      </c>
    </row>
    <row r="595" spans="1:4" x14ac:dyDescent="0.25">
      <c r="A595" t="s">
        <v>495</v>
      </c>
      <c r="B595" s="89">
        <v>833</v>
      </c>
      <c r="C595" s="89">
        <f t="shared" si="9"/>
        <v>700</v>
      </c>
      <c r="D595" s="88">
        <v>44117</v>
      </c>
    </row>
    <row r="596" spans="1:4" x14ac:dyDescent="0.25">
      <c r="A596" t="s">
        <v>549</v>
      </c>
      <c r="B596" s="89">
        <v>452.2</v>
      </c>
      <c r="C596" s="89">
        <f t="shared" si="9"/>
        <v>380</v>
      </c>
      <c r="D596" s="88">
        <v>44089</v>
      </c>
    </row>
    <row r="597" spans="1:4" x14ac:dyDescent="0.25">
      <c r="A597" t="s">
        <v>549</v>
      </c>
      <c r="B597" s="89">
        <v>714</v>
      </c>
      <c r="C597" s="89">
        <f t="shared" si="9"/>
        <v>600</v>
      </c>
      <c r="D597" s="88">
        <v>43999</v>
      </c>
    </row>
    <row r="598" spans="1:4" x14ac:dyDescent="0.25">
      <c r="A598" t="s">
        <v>496</v>
      </c>
      <c r="B598" s="89">
        <v>7140</v>
      </c>
      <c r="C598" s="89">
        <f t="shared" si="9"/>
        <v>6000</v>
      </c>
      <c r="D598" s="88">
        <v>43902</v>
      </c>
    </row>
    <row r="599" spans="1:4" x14ac:dyDescent="0.25">
      <c r="A599" t="s">
        <v>496</v>
      </c>
      <c r="B599" s="89">
        <v>7140</v>
      </c>
      <c r="C599" s="89">
        <f t="shared" si="9"/>
        <v>6000</v>
      </c>
      <c r="D599" s="88">
        <v>43902</v>
      </c>
    </row>
    <row r="600" spans="1:4" x14ac:dyDescent="0.25">
      <c r="A600" t="s">
        <v>496</v>
      </c>
      <c r="B600" s="89">
        <v>6188</v>
      </c>
      <c r="C600" s="89">
        <f t="shared" si="9"/>
        <v>5200</v>
      </c>
      <c r="D600" s="88">
        <v>43907</v>
      </c>
    </row>
    <row r="601" spans="1:4" x14ac:dyDescent="0.25">
      <c r="A601" t="s">
        <v>496</v>
      </c>
      <c r="B601" s="89">
        <v>821.1</v>
      </c>
      <c r="C601" s="89">
        <f t="shared" si="9"/>
        <v>690</v>
      </c>
      <c r="D601" s="88">
        <v>43878</v>
      </c>
    </row>
    <row r="602" spans="1:4" x14ac:dyDescent="0.25">
      <c r="A602" t="s">
        <v>496</v>
      </c>
      <c r="B602" s="89">
        <v>1642.2</v>
      </c>
      <c r="C602" s="89">
        <f t="shared" si="9"/>
        <v>1380</v>
      </c>
      <c r="D602" s="88">
        <v>43881</v>
      </c>
    </row>
    <row r="603" spans="1:4" x14ac:dyDescent="0.25">
      <c r="A603" t="s">
        <v>666</v>
      </c>
      <c r="B603" s="89">
        <v>2665.6</v>
      </c>
      <c r="C603" s="89">
        <f t="shared" si="9"/>
        <v>2240</v>
      </c>
      <c r="D603" s="88">
        <v>43894</v>
      </c>
    </row>
    <row r="604" spans="1:4" x14ac:dyDescent="0.25">
      <c r="A604" t="s">
        <v>666</v>
      </c>
      <c r="B604" s="89">
        <v>2665.6</v>
      </c>
      <c r="C604" s="89">
        <f t="shared" si="9"/>
        <v>2240</v>
      </c>
      <c r="D604" s="88">
        <v>43921</v>
      </c>
    </row>
    <row r="605" spans="1:4" x14ac:dyDescent="0.25">
      <c r="A605" t="s">
        <v>666</v>
      </c>
      <c r="B605" s="89">
        <v>1332.8</v>
      </c>
      <c r="C605" s="89">
        <f t="shared" si="9"/>
        <v>1120</v>
      </c>
      <c r="D605" s="88">
        <v>44091</v>
      </c>
    </row>
    <row r="606" spans="1:4" x14ac:dyDescent="0.25">
      <c r="A606" t="s">
        <v>666</v>
      </c>
      <c r="B606" s="89">
        <v>2665.6</v>
      </c>
      <c r="C606" s="89">
        <f t="shared" si="9"/>
        <v>2240</v>
      </c>
      <c r="D606" s="88">
        <v>44117</v>
      </c>
    </row>
    <row r="607" spans="1:4" x14ac:dyDescent="0.25">
      <c r="A607" t="s">
        <v>675</v>
      </c>
      <c r="B607" s="89">
        <v>3522.4</v>
      </c>
      <c r="C607" s="89">
        <f t="shared" si="9"/>
        <v>2960</v>
      </c>
      <c r="D607" s="88">
        <v>43902</v>
      </c>
    </row>
    <row r="608" spans="1:4" x14ac:dyDescent="0.25">
      <c r="A608" t="s">
        <v>675</v>
      </c>
      <c r="B608" s="89">
        <v>3522.4</v>
      </c>
      <c r="C608" s="89">
        <f t="shared" si="9"/>
        <v>2960</v>
      </c>
      <c r="D608" s="88">
        <v>43924</v>
      </c>
    </row>
    <row r="609" spans="1:4" x14ac:dyDescent="0.25">
      <c r="A609" t="s">
        <v>667</v>
      </c>
      <c r="B609" s="89">
        <v>1599.36</v>
      </c>
      <c r="C609" s="89">
        <f t="shared" si="9"/>
        <v>1344</v>
      </c>
      <c r="D609" s="88">
        <v>43868</v>
      </c>
    </row>
    <row r="610" spans="1:4" x14ac:dyDescent="0.25">
      <c r="A610" t="s">
        <v>667</v>
      </c>
      <c r="B610" s="89">
        <v>3998.4</v>
      </c>
      <c r="C610" s="89">
        <f t="shared" si="9"/>
        <v>3360</v>
      </c>
      <c r="D610" s="88">
        <v>43894</v>
      </c>
    </row>
    <row r="611" spans="1:4" x14ac:dyDescent="0.25">
      <c r="A611" t="s">
        <v>667</v>
      </c>
      <c r="B611" s="89">
        <v>5997.6</v>
      </c>
      <c r="C611" s="89">
        <f t="shared" si="9"/>
        <v>5040.0000000000009</v>
      </c>
      <c r="D611" s="88">
        <v>43921</v>
      </c>
    </row>
    <row r="612" spans="1:4" x14ac:dyDescent="0.25">
      <c r="A612" t="s">
        <v>667</v>
      </c>
      <c r="B612" s="89">
        <v>2399.04</v>
      </c>
      <c r="C612" s="89">
        <f t="shared" si="9"/>
        <v>2016</v>
      </c>
      <c r="D612" s="88">
        <v>44048</v>
      </c>
    </row>
    <row r="613" spans="1:4" x14ac:dyDescent="0.25">
      <c r="A613" t="s">
        <v>667</v>
      </c>
      <c r="B613" s="89">
        <v>999.6</v>
      </c>
      <c r="C613" s="89">
        <f t="shared" si="9"/>
        <v>840</v>
      </c>
      <c r="D613" s="88">
        <v>44057</v>
      </c>
    </row>
    <row r="614" spans="1:4" x14ac:dyDescent="0.25">
      <c r="A614" t="s">
        <v>667</v>
      </c>
      <c r="B614" s="89">
        <v>2399.04</v>
      </c>
      <c r="C614" s="89">
        <f t="shared" si="9"/>
        <v>2016</v>
      </c>
      <c r="D614" s="88">
        <v>44075</v>
      </c>
    </row>
    <row r="615" spans="1:4" x14ac:dyDescent="0.25">
      <c r="A615" t="s">
        <v>667</v>
      </c>
      <c r="B615" s="89">
        <v>3198.72</v>
      </c>
      <c r="C615" s="89">
        <f t="shared" si="9"/>
        <v>2688</v>
      </c>
      <c r="D615" s="88">
        <v>44084</v>
      </c>
    </row>
    <row r="616" spans="1:4" x14ac:dyDescent="0.25">
      <c r="A616" t="s">
        <v>667</v>
      </c>
      <c r="B616" s="89">
        <v>199.92</v>
      </c>
      <c r="C616" s="89">
        <f t="shared" si="9"/>
        <v>168</v>
      </c>
      <c r="D616" s="88">
        <v>44091</v>
      </c>
    </row>
    <row r="617" spans="1:4" x14ac:dyDescent="0.25">
      <c r="A617" t="s">
        <v>667</v>
      </c>
      <c r="B617" s="89">
        <v>2199.12</v>
      </c>
      <c r="C617" s="89">
        <f t="shared" si="9"/>
        <v>1848</v>
      </c>
      <c r="D617" s="88">
        <v>44089</v>
      </c>
    </row>
    <row r="618" spans="1:4" x14ac:dyDescent="0.25">
      <c r="A618" t="s">
        <v>667</v>
      </c>
      <c r="B618" s="89">
        <v>2099.16</v>
      </c>
      <c r="C618" s="89">
        <f t="shared" si="9"/>
        <v>1764</v>
      </c>
      <c r="D618" s="88">
        <v>44106</v>
      </c>
    </row>
    <row r="619" spans="1:4" x14ac:dyDescent="0.25">
      <c r="A619" t="s">
        <v>667</v>
      </c>
      <c r="B619" s="89">
        <v>2399.04</v>
      </c>
      <c r="C619" s="89">
        <f t="shared" si="9"/>
        <v>2016</v>
      </c>
      <c r="D619" s="88">
        <v>44117</v>
      </c>
    </row>
    <row r="620" spans="1:4" x14ac:dyDescent="0.25">
      <c r="A620" t="s">
        <v>668</v>
      </c>
      <c r="B620" s="89">
        <v>345.1</v>
      </c>
      <c r="C620" s="89">
        <f t="shared" si="9"/>
        <v>290.00000000000006</v>
      </c>
      <c r="D620" s="88">
        <v>43894</v>
      </c>
    </row>
    <row r="621" spans="1:4" x14ac:dyDescent="0.25">
      <c r="A621" t="s">
        <v>668</v>
      </c>
      <c r="B621" s="89">
        <v>345.1</v>
      </c>
      <c r="C621" s="89">
        <f t="shared" si="9"/>
        <v>290.00000000000006</v>
      </c>
      <c r="D621" s="88">
        <v>43921</v>
      </c>
    </row>
    <row r="622" spans="1:4" x14ac:dyDescent="0.25">
      <c r="A622" t="s">
        <v>668</v>
      </c>
      <c r="B622" s="89">
        <v>345.1</v>
      </c>
      <c r="C622" s="89">
        <f t="shared" si="9"/>
        <v>290.00000000000006</v>
      </c>
      <c r="D622" s="88">
        <v>44117</v>
      </c>
    </row>
    <row r="623" spans="1:4" x14ac:dyDescent="0.25">
      <c r="A623" t="s">
        <v>669</v>
      </c>
      <c r="B623" s="89">
        <v>1399.44</v>
      </c>
      <c r="C623" s="89">
        <f t="shared" si="9"/>
        <v>1176</v>
      </c>
      <c r="D623" s="88">
        <v>43868</v>
      </c>
    </row>
    <row r="624" spans="1:4" x14ac:dyDescent="0.25">
      <c r="A624" t="s">
        <v>669</v>
      </c>
      <c r="B624" s="89">
        <v>4664.8</v>
      </c>
      <c r="C624" s="89">
        <f t="shared" si="9"/>
        <v>3920.0000000000005</v>
      </c>
      <c r="D624" s="88">
        <v>43894</v>
      </c>
    </row>
    <row r="625" spans="1:4" x14ac:dyDescent="0.25">
      <c r="A625" t="s">
        <v>669</v>
      </c>
      <c r="B625" s="89">
        <v>1166.2</v>
      </c>
      <c r="C625" s="89">
        <f t="shared" si="9"/>
        <v>980.00000000000011</v>
      </c>
      <c r="D625" s="88">
        <v>43894</v>
      </c>
    </row>
    <row r="626" spans="1:4" x14ac:dyDescent="0.25">
      <c r="A626" t="s">
        <v>669</v>
      </c>
      <c r="B626" s="89">
        <v>349.86</v>
      </c>
      <c r="C626" s="89">
        <f t="shared" si="9"/>
        <v>294</v>
      </c>
      <c r="D626" s="88">
        <v>43899</v>
      </c>
    </row>
    <row r="627" spans="1:4" x14ac:dyDescent="0.25">
      <c r="A627" t="s">
        <v>669</v>
      </c>
      <c r="B627" s="89">
        <v>9329.6</v>
      </c>
      <c r="C627" s="89">
        <f t="shared" si="9"/>
        <v>7840.0000000000009</v>
      </c>
      <c r="D627" s="88">
        <v>43921</v>
      </c>
    </row>
    <row r="628" spans="1:4" x14ac:dyDescent="0.25">
      <c r="A628" t="s">
        <v>669</v>
      </c>
      <c r="B628" s="89">
        <v>4664.8</v>
      </c>
      <c r="C628" s="89">
        <f t="shared" si="9"/>
        <v>3920.0000000000005</v>
      </c>
      <c r="D628" s="88">
        <v>44013</v>
      </c>
    </row>
    <row r="629" spans="1:4" x14ac:dyDescent="0.25">
      <c r="A629" t="s">
        <v>669</v>
      </c>
      <c r="B629" s="89">
        <v>2332.4</v>
      </c>
      <c r="C629" s="89">
        <f t="shared" si="9"/>
        <v>1960.0000000000002</v>
      </c>
      <c r="D629" s="88">
        <v>44048</v>
      </c>
    </row>
    <row r="630" spans="1:4" x14ac:dyDescent="0.25">
      <c r="A630" t="s">
        <v>669</v>
      </c>
      <c r="B630" s="89">
        <v>2332.4</v>
      </c>
      <c r="C630" s="89">
        <f t="shared" si="9"/>
        <v>1960.0000000000002</v>
      </c>
      <c r="D630" s="88">
        <v>44075</v>
      </c>
    </row>
    <row r="631" spans="1:4" x14ac:dyDescent="0.25">
      <c r="A631" t="s">
        <v>669</v>
      </c>
      <c r="B631" s="89">
        <v>2798.88</v>
      </c>
      <c r="C631" s="89">
        <f t="shared" si="9"/>
        <v>2352</v>
      </c>
      <c r="D631" s="88">
        <v>44084</v>
      </c>
    </row>
    <row r="632" spans="1:4" x14ac:dyDescent="0.25">
      <c r="A632" t="s">
        <v>669</v>
      </c>
      <c r="B632" s="89">
        <v>2332.4</v>
      </c>
      <c r="C632" s="89">
        <f t="shared" si="9"/>
        <v>1960.0000000000002</v>
      </c>
      <c r="D632" s="88">
        <v>44091</v>
      </c>
    </row>
    <row r="633" spans="1:4" x14ac:dyDescent="0.25">
      <c r="A633" t="s">
        <v>669</v>
      </c>
      <c r="B633" s="89">
        <v>1399.44</v>
      </c>
      <c r="C633" s="89">
        <f t="shared" si="9"/>
        <v>1176</v>
      </c>
      <c r="D633" s="88">
        <v>44106</v>
      </c>
    </row>
    <row r="634" spans="1:4" x14ac:dyDescent="0.25">
      <c r="A634" t="s">
        <v>669</v>
      </c>
      <c r="B634" s="89">
        <v>1865.92</v>
      </c>
      <c r="C634" s="89">
        <f t="shared" si="9"/>
        <v>1568.0000000000002</v>
      </c>
      <c r="D634" s="88">
        <v>44117</v>
      </c>
    </row>
    <row r="635" spans="1:4" x14ac:dyDescent="0.25">
      <c r="A635" t="s">
        <v>670</v>
      </c>
      <c r="B635" s="89">
        <v>942.48</v>
      </c>
      <c r="C635" s="89">
        <f t="shared" si="9"/>
        <v>792</v>
      </c>
      <c r="D635" s="88">
        <v>43894</v>
      </c>
    </row>
    <row r="636" spans="1:4" x14ac:dyDescent="0.25">
      <c r="A636" t="s">
        <v>670</v>
      </c>
      <c r="B636" s="89">
        <v>1884.96</v>
      </c>
      <c r="C636" s="89">
        <f t="shared" si="9"/>
        <v>1584</v>
      </c>
      <c r="D636" s="88">
        <v>43921</v>
      </c>
    </row>
    <row r="637" spans="1:4" x14ac:dyDescent="0.25">
      <c r="A637" t="s">
        <v>670</v>
      </c>
      <c r="B637" s="89">
        <v>471.24</v>
      </c>
      <c r="C637" s="89">
        <f t="shared" si="9"/>
        <v>396</v>
      </c>
      <c r="D637" s="88">
        <v>44048</v>
      </c>
    </row>
    <row r="638" spans="1:4" x14ac:dyDescent="0.25">
      <c r="A638" t="s">
        <v>670</v>
      </c>
      <c r="B638" s="89">
        <v>471.24</v>
      </c>
      <c r="C638" s="89">
        <f t="shared" si="9"/>
        <v>396</v>
      </c>
      <c r="D638" s="88">
        <v>44091</v>
      </c>
    </row>
    <row r="639" spans="1:4" x14ac:dyDescent="0.25">
      <c r="A639" t="s">
        <v>670</v>
      </c>
      <c r="B639" s="89">
        <v>471.24</v>
      </c>
      <c r="C639" s="89">
        <f t="shared" si="9"/>
        <v>396</v>
      </c>
      <c r="D639" s="88">
        <v>44089</v>
      </c>
    </row>
    <row r="640" spans="1:4" x14ac:dyDescent="0.25">
      <c r="A640" t="s">
        <v>670</v>
      </c>
      <c r="B640" s="89">
        <v>942.48</v>
      </c>
      <c r="C640" s="89">
        <f t="shared" si="9"/>
        <v>792</v>
      </c>
      <c r="D640" s="88">
        <v>44106</v>
      </c>
    </row>
    <row r="641" spans="1:4" x14ac:dyDescent="0.25">
      <c r="A641" t="s">
        <v>670</v>
      </c>
      <c r="B641" s="89">
        <v>589.04999999999995</v>
      </c>
      <c r="C641" s="89">
        <f t="shared" si="9"/>
        <v>495</v>
      </c>
      <c r="D641" s="88">
        <v>44117</v>
      </c>
    </row>
    <row r="642" spans="1:4" x14ac:dyDescent="0.25">
      <c r="A642" t="s">
        <v>651</v>
      </c>
      <c r="B642" s="89">
        <v>17612</v>
      </c>
      <c r="C642" s="89">
        <f t="shared" ref="C642:C705" si="10">B642/1.19</f>
        <v>14800</v>
      </c>
      <c r="D642" s="88">
        <v>43993</v>
      </c>
    </row>
    <row r="643" spans="1:4" x14ac:dyDescent="0.25">
      <c r="A643" t="s">
        <v>671</v>
      </c>
      <c r="B643" s="89">
        <v>3522.4</v>
      </c>
      <c r="C643" s="89">
        <f t="shared" si="10"/>
        <v>2960</v>
      </c>
      <c r="D643" s="88">
        <v>43868</v>
      </c>
    </row>
    <row r="644" spans="1:4" x14ac:dyDescent="0.25">
      <c r="A644" t="s">
        <v>671</v>
      </c>
      <c r="B644" s="89">
        <v>3522.4</v>
      </c>
      <c r="C644" s="89">
        <f t="shared" si="10"/>
        <v>2960</v>
      </c>
      <c r="D644" s="88">
        <v>43921</v>
      </c>
    </row>
    <row r="645" spans="1:4" x14ac:dyDescent="0.25">
      <c r="A645" t="s">
        <v>671</v>
      </c>
      <c r="B645" s="89">
        <v>5283.6</v>
      </c>
      <c r="C645" s="89">
        <f t="shared" si="10"/>
        <v>4440.0000000000009</v>
      </c>
      <c r="D645" s="88">
        <v>43987</v>
      </c>
    </row>
    <row r="646" spans="1:4" x14ac:dyDescent="0.25">
      <c r="A646" t="s">
        <v>671</v>
      </c>
      <c r="B646" s="89">
        <v>8806</v>
      </c>
      <c r="C646" s="89">
        <f t="shared" si="10"/>
        <v>7400</v>
      </c>
      <c r="D646" s="88">
        <v>44050</v>
      </c>
    </row>
    <row r="647" spans="1:4" x14ac:dyDescent="0.25">
      <c r="A647" t="s">
        <v>671</v>
      </c>
      <c r="B647" s="89">
        <v>1761.2</v>
      </c>
      <c r="C647" s="89">
        <f t="shared" si="10"/>
        <v>1480</v>
      </c>
      <c r="D647" s="88">
        <v>44091</v>
      </c>
    </row>
    <row r="648" spans="1:4" x14ac:dyDescent="0.25">
      <c r="A648" t="s">
        <v>671</v>
      </c>
      <c r="B648" s="89">
        <v>3522.4</v>
      </c>
      <c r="C648" s="89">
        <f t="shared" si="10"/>
        <v>2960</v>
      </c>
      <c r="D648" s="88">
        <v>44117</v>
      </c>
    </row>
    <row r="649" spans="1:4" x14ac:dyDescent="0.25">
      <c r="A649" t="s">
        <v>672</v>
      </c>
      <c r="B649" s="89">
        <v>279.64999999999998</v>
      </c>
      <c r="C649" s="89">
        <f t="shared" si="10"/>
        <v>235</v>
      </c>
      <c r="D649" s="88">
        <v>43894</v>
      </c>
    </row>
    <row r="650" spans="1:4" x14ac:dyDescent="0.25">
      <c r="A650" t="s">
        <v>672</v>
      </c>
      <c r="B650" s="89">
        <v>838.95</v>
      </c>
      <c r="C650" s="89">
        <f t="shared" si="10"/>
        <v>705.00000000000011</v>
      </c>
      <c r="D650" s="88">
        <v>43921</v>
      </c>
    </row>
    <row r="651" spans="1:4" x14ac:dyDescent="0.25">
      <c r="A651" t="s">
        <v>672</v>
      </c>
      <c r="B651" s="89">
        <v>559.29999999999995</v>
      </c>
      <c r="C651" s="89">
        <f t="shared" si="10"/>
        <v>470</v>
      </c>
      <c r="D651" s="88">
        <v>44089</v>
      </c>
    </row>
    <row r="652" spans="1:4" x14ac:dyDescent="0.25">
      <c r="A652" t="s">
        <v>672</v>
      </c>
      <c r="B652" s="89">
        <v>447.44</v>
      </c>
      <c r="C652" s="89">
        <f t="shared" si="10"/>
        <v>376</v>
      </c>
      <c r="D652" s="88">
        <v>44117</v>
      </c>
    </row>
    <row r="653" spans="1:4" x14ac:dyDescent="0.25">
      <c r="A653" t="s">
        <v>500</v>
      </c>
      <c r="B653" s="89">
        <v>3623.55</v>
      </c>
      <c r="C653" s="89">
        <f t="shared" si="10"/>
        <v>3045.0000000000005</v>
      </c>
      <c r="D653" s="88">
        <v>43924</v>
      </c>
    </row>
    <row r="654" spans="1:4" x14ac:dyDescent="0.25">
      <c r="A654" t="s">
        <v>614</v>
      </c>
      <c r="B654" s="89">
        <v>1190</v>
      </c>
      <c r="C654" s="89">
        <f t="shared" si="10"/>
        <v>1000</v>
      </c>
      <c r="D654" s="88">
        <v>44089</v>
      </c>
    </row>
    <row r="655" spans="1:4" x14ac:dyDescent="0.25">
      <c r="A655" t="s">
        <v>604</v>
      </c>
      <c r="B655" s="89">
        <v>38080</v>
      </c>
      <c r="C655" s="89">
        <f t="shared" si="10"/>
        <v>32000</v>
      </c>
      <c r="D655" s="88">
        <v>44064</v>
      </c>
    </row>
    <row r="656" spans="1:4" x14ac:dyDescent="0.25">
      <c r="A656" t="s">
        <v>615</v>
      </c>
      <c r="B656" s="89">
        <v>15041.6</v>
      </c>
      <c r="C656" s="89">
        <f t="shared" si="10"/>
        <v>12640</v>
      </c>
      <c r="D656" s="88">
        <v>44060</v>
      </c>
    </row>
    <row r="657" spans="1:4" x14ac:dyDescent="0.25">
      <c r="A657" t="s">
        <v>615</v>
      </c>
      <c r="B657" s="89">
        <v>5712</v>
      </c>
      <c r="C657" s="89">
        <f t="shared" si="10"/>
        <v>4800</v>
      </c>
      <c r="D657" s="88">
        <v>44106</v>
      </c>
    </row>
    <row r="658" spans="1:4" x14ac:dyDescent="0.25">
      <c r="A658" t="s">
        <v>615</v>
      </c>
      <c r="B658" s="89">
        <v>9520</v>
      </c>
      <c r="C658" s="89">
        <f t="shared" si="10"/>
        <v>8000</v>
      </c>
      <c r="D658" s="88">
        <v>44117</v>
      </c>
    </row>
    <row r="659" spans="1:4" x14ac:dyDescent="0.25">
      <c r="A659" t="s">
        <v>615</v>
      </c>
      <c r="B659" s="89">
        <v>28560</v>
      </c>
      <c r="C659" s="89">
        <f t="shared" si="10"/>
        <v>24000</v>
      </c>
      <c r="D659" s="88">
        <v>44124</v>
      </c>
    </row>
    <row r="660" spans="1:4" x14ac:dyDescent="0.25">
      <c r="A660" t="s">
        <v>472</v>
      </c>
      <c r="B660" s="89">
        <v>6545</v>
      </c>
      <c r="C660" s="89">
        <f t="shared" si="10"/>
        <v>5500</v>
      </c>
      <c r="D660" s="88">
        <v>44013</v>
      </c>
    </row>
    <row r="661" spans="1:4" x14ac:dyDescent="0.25">
      <c r="A661" t="s">
        <v>497</v>
      </c>
      <c r="B661" s="89">
        <v>3272.5</v>
      </c>
      <c r="C661" s="89">
        <f t="shared" si="10"/>
        <v>2750</v>
      </c>
      <c r="D661" s="88">
        <v>44089</v>
      </c>
    </row>
    <row r="662" spans="1:4" x14ac:dyDescent="0.25">
      <c r="A662" t="s">
        <v>497</v>
      </c>
      <c r="B662" s="89">
        <v>6545</v>
      </c>
      <c r="C662" s="89">
        <f t="shared" si="10"/>
        <v>5500</v>
      </c>
      <c r="D662" s="88">
        <v>43924</v>
      </c>
    </row>
    <row r="663" spans="1:4" x14ac:dyDescent="0.25">
      <c r="A663" t="s">
        <v>501</v>
      </c>
      <c r="B663" s="89">
        <v>1047.2</v>
      </c>
      <c r="C663" s="89">
        <f t="shared" si="10"/>
        <v>880.00000000000011</v>
      </c>
      <c r="D663" s="88">
        <v>43924</v>
      </c>
    </row>
    <row r="664" spans="1:4" x14ac:dyDescent="0.25">
      <c r="A664" t="s">
        <v>502</v>
      </c>
      <c r="B664" s="89">
        <v>2618</v>
      </c>
      <c r="C664" s="89">
        <f t="shared" si="10"/>
        <v>2200</v>
      </c>
      <c r="D664" s="88">
        <v>43924</v>
      </c>
    </row>
    <row r="665" spans="1:4" x14ac:dyDescent="0.25">
      <c r="A665" t="s">
        <v>473</v>
      </c>
      <c r="B665" s="89">
        <v>11781</v>
      </c>
      <c r="C665" s="89">
        <f t="shared" si="10"/>
        <v>9900</v>
      </c>
      <c r="D665" s="88">
        <v>43992</v>
      </c>
    </row>
    <row r="666" spans="1:4" x14ac:dyDescent="0.25">
      <c r="A666" t="s">
        <v>474</v>
      </c>
      <c r="B666" s="89">
        <v>8765.5400000000009</v>
      </c>
      <c r="C666" s="89">
        <f t="shared" si="10"/>
        <v>7366.0000000000009</v>
      </c>
      <c r="D666" s="88">
        <v>43999</v>
      </c>
    </row>
    <row r="667" spans="1:4" x14ac:dyDescent="0.25">
      <c r="A667" t="s">
        <v>474</v>
      </c>
      <c r="B667" s="89">
        <v>3506.22</v>
      </c>
      <c r="C667" s="89">
        <f t="shared" si="10"/>
        <v>2946.4033613445376</v>
      </c>
      <c r="D667" s="88">
        <v>43999</v>
      </c>
    </row>
    <row r="668" spans="1:4" x14ac:dyDescent="0.25">
      <c r="A668" t="s">
        <v>474</v>
      </c>
      <c r="B668" s="89">
        <v>876.55</v>
      </c>
      <c r="C668" s="89">
        <f t="shared" si="10"/>
        <v>736.59663865546213</v>
      </c>
      <c r="D668" s="88">
        <v>44004</v>
      </c>
    </row>
    <row r="669" spans="1:4" x14ac:dyDescent="0.25">
      <c r="A669" t="s">
        <v>568</v>
      </c>
      <c r="B669" s="89">
        <v>4462.5</v>
      </c>
      <c r="C669" s="89">
        <f t="shared" si="10"/>
        <v>3750</v>
      </c>
      <c r="D669" s="88">
        <v>44124</v>
      </c>
    </row>
    <row r="670" spans="1:4" x14ac:dyDescent="0.25">
      <c r="A670" t="s">
        <v>569</v>
      </c>
      <c r="B670" s="89">
        <v>13387.5</v>
      </c>
      <c r="C670" s="89">
        <f t="shared" si="10"/>
        <v>11250</v>
      </c>
      <c r="D670" s="88">
        <v>44124</v>
      </c>
    </row>
    <row r="671" spans="1:4" x14ac:dyDescent="0.25">
      <c r="A671" t="s">
        <v>576</v>
      </c>
      <c r="B671" s="89">
        <v>2124.15</v>
      </c>
      <c r="C671" s="89">
        <f t="shared" si="10"/>
        <v>1785.0000000000002</v>
      </c>
      <c r="D671" s="88">
        <v>43991</v>
      </c>
    </row>
    <row r="672" spans="1:4" x14ac:dyDescent="0.25">
      <c r="A672" t="s">
        <v>576</v>
      </c>
      <c r="B672" s="89">
        <v>1249.5</v>
      </c>
      <c r="C672" s="89">
        <f t="shared" si="10"/>
        <v>1050</v>
      </c>
      <c r="D672" s="88">
        <v>43866</v>
      </c>
    </row>
    <row r="673" spans="1:4" x14ac:dyDescent="0.25">
      <c r="A673" t="s">
        <v>576</v>
      </c>
      <c r="B673" s="89">
        <v>1249.5</v>
      </c>
      <c r="C673" s="89">
        <f t="shared" si="10"/>
        <v>1050</v>
      </c>
      <c r="D673" s="88">
        <v>43896</v>
      </c>
    </row>
    <row r="674" spans="1:4" x14ac:dyDescent="0.25">
      <c r="A674" t="s">
        <v>576</v>
      </c>
      <c r="B674" s="89">
        <v>1249.5</v>
      </c>
      <c r="C674" s="89">
        <f t="shared" si="10"/>
        <v>1050</v>
      </c>
      <c r="D674" s="88">
        <v>44021</v>
      </c>
    </row>
    <row r="675" spans="1:4" x14ac:dyDescent="0.25">
      <c r="A675" t="s">
        <v>576</v>
      </c>
      <c r="B675" s="89">
        <v>1249.5</v>
      </c>
      <c r="C675" s="89">
        <f t="shared" si="10"/>
        <v>1050</v>
      </c>
      <c r="D675" s="88">
        <v>44048</v>
      </c>
    </row>
    <row r="676" spans="1:4" x14ac:dyDescent="0.25">
      <c r="A676" t="s">
        <v>576</v>
      </c>
      <c r="B676" s="89">
        <v>1249.5</v>
      </c>
      <c r="C676" s="89">
        <f t="shared" si="10"/>
        <v>1050</v>
      </c>
      <c r="D676" s="88">
        <v>44088</v>
      </c>
    </row>
    <row r="677" spans="1:4" x14ac:dyDescent="0.25">
      <c r="A677" t="s">
        <v>576</v>
      </c>
      <c r="B677" s="89">
        <v>2124.15</v>
      </c>
      <c r="C677" s="89">
        <f t="shared" si="10"/>
        <v>1785.0000000000002</v>
      </c>
      <c r="D677" s="88">
        <v>43922</v>
      </c>
    </row>
    <row r="678" spans="1:4" x14ac:dyDescent="0.25">
      <c r="A678" t="s">
        <v>576</v>
      </c>
      <c r="B678" s="89">
        <v>4248.3</v>
      </c>
      <c r="C678" s="89">
        <f t="shared" si="10"/>
        <v>3570.0000000000005</v>
      </c>
      <c r="D678" s="88">
        <v>43956</v>
      </c>
    </row>
    <row r="679" spans="1:4" x14ac:dyDescent="0.25">
      <c r="A679" t="s">
        <v>576</v>
      </c>
      <c r="B679" s="89">
        <v>4248.3</v>
      </c>
      <c r="C679" s="89">
        <f t="shared" si="10"/>
        <v>3570.0000000000005</v>
      </c>
      <c r="D679" s="88">
        <v>43980</v>
      </c>
    </row>
    <row r="680" spans="1:4" x14ac:dyDescent="0.25">
      <c r="A680" t="s">
        <v>576</v>
      </c>
      <c r="B680" s="89">
        <v>2124.15</v>
      </c>
      <c r="C680" s="89">
        <f t="shared" si="10"/>
        <v>1785.0000000000002</v>
      </c>
      <c r="D680" s="88">
        <v>43927</v>
      </c>
    </row>
    <row r="681" spans="1:4" x14ac:dyDescent="0.25">
      <c r="A681" t="s">
        <v>582</v>
      </c>
      <c r="B681" s="89">
        <v>151.13</v>
      </c>
      <c r="C681" s="89">
        <f t="shared" si="10"/>
        <v>127</v>
      </c>
      <c r="D681" s="88">
        <v>43866</v>
      </c>
    </row>
    <row r="682" spans="1:4" x14ac:dyDescent="0.25">
      <c r="A682" t="s">
        <v>582</v>
      </c>
      <c r="B682" s="89">
        <v>151.13</v>
      </c>
      <c r="C682" s="89">
        <f t="shared" si="10"/>
        <v>127</v>
      </c>
      <c r="D682" s="88">
        <v>43894</v>
      </c>
    </row>
    <row r="683" spans="1:4" x14ac:dyDescent="0.25">
      <c r="A683" t="s">
        <v>582</v>
      </c>
      <c r="B683" s="89">
        <v>302.26</v>
      </c>
      <c r="C683" s="89">
        <f t="shared" si="10"/>
        <v>254</v>
      </c>
      <c r="D683" s="88">
        <v>43922</v>
      </c>
    </row>
    <row r="684" spans="1:4" x14ac:dyDescent="0.25">
      <c r="A684" t="s">
        <v>582</v>
      </c>
      <c r="B684" s="89">
        <v>151.13</v>
      </c>
      <c r="C684" s="89">
        <f t="shared" si="10"/>
        <v>127</v>
      </c>
      <c r="D684" s="88">
        <v>43980</v>
      </c>
    </row>
    <row r="685" spans="1:4" x14ac:dyDescent="0.25">
      <c r="A685" t="s">
        <v>582</v>
      </c>
      <c r="B685" s="89">
        <v>508.72</v>
      </c>
      <c r="C685" s="89">
        <f t="shared" si="10"/>
        <v>427.49579831932778</v>
      </c>
      <c r="D685" s="88">
        <v>44021</v>
      </c>
    </row>
    <row r="686" spans="1:4" x14ac:dyDescent="0.25">
      <c r="A686" t="s">
        <v>582</v>
      </c>
      <c r="B686" s="89">
        <v>339.15</v>
      </c>
      <c r="C686" s="89">
        <f t="shared" si="10"/>
        <v>285</v>
      </c>
      <c r="D686" s="88">
        <v>44088</v>
      </c>
    </row>
    <row r="687" spans="1:4" x14ac:dyDescent="0.25">
      <c r="A687" t="s">
        <v>582</v>
      </c>
      <c r="B687" s="89">
        <v>339.15</v>
      </c>
      <c r="C687" s="89">
        <f t="shared" si="10"/>
        <v>285</v>
      </c>
      <c r="D687" s="88">
        <v>44109</v>
      </c>
    </row>
    <row r="688" spans="1:4" x14ac:dyDescent="0.25">
      <c r="A688" t="s">
        <v>583</v>
      </c>
      <c r="B688" s="89">
        <v>169.58</v>
      </c>
      <c r="C688" s="89">
        <f t="shared" si="10"/>
        <v>142.50420168067228</v>
      </c>
      <c r="D688" s="88">
        <v>44021</v>
      </c>
    </row>
    <row r="689" spans="1:4" x14ac:dyDescent="0.25">
      <c r="A689" t="s">
        <v>583</v>
      </c>
      <c r="B689" s="89">
        <v>339.15</v>
      </c>
      <c r="C689" s="89">
        <f t="shared" si="10"/>
        <v>285</v>
      </c>
      <c r="D689" s="88">
        <v>44088</v>
      </c>
    </row>
    <row r="690" spans="1:4" x14ac:dyDescent="0.25">
      <c r="A690" t="s">
        <v>583</v>
      </c>
      <c r="B690" s="89">
        <v>169.58</v>
      </c>
      <c r="C690" s="89">
        <f t="shared" si="10"/>
        <v>142.50420168067228</v>
      </c>
      <c r="D690" s="88">
        <v>44116</v>
      </c>
    </row>
    <row r="691" spans="1:4" x14ac:dyDescent="0.25">
      <c r="A691" t="s">
        <v>584</v>
      </c>
      <c r="B691" s="89">
        <v>151.13</v>
      </c>
      <c r="C691" s="89">
        <f t="shared" si="10"/>
        <v>127</v>
      </c>
      <c r="D691" s="88">
        <v>43894</v>
      </c>
    </row>
    <row r="692" spans="1:4" x14ac:dyDescent="0.25">
      <c r="A692" t="s">
        <v>584</v>
      </c>
      <c r="B692" s="89">
        <v>302.26</v>
      </c>
      <c r="C692" s="89">
        <f t="shared" si="10"/>
        <v>254</v>
      </c>
      <c r="D692" s="88">
        <v>43922</v>
      </c>
    </row>
    <row r="693" spans="1:4" x14ac:dyDescent="0.25">
      <c r="A693" t="s">
        <v>584</v>
      </c>
      <c r="B693" s="89">
        <v>339.15</v>
      </c>
      <c r="C693" s="89">
        <f t="shared" si="10"/>
        <v>285</v>
      </c>
      <c r="D693" s="88">
        <v>44116</v>
      </c>
    </row>
    <row r="694" spans="1:4" x14ac:dyDescent="0.25">
      <c r="A694" t="s">
        <v>585</v>
      </c>
      <c r="B694" s="89">
        <v>169.58</v>
      </c>
      <c r="C694" s="89">
        <f t="shared" si="10"/>
        <v>142.50420168067228</v>
      </c>
      <c r="D694" s="88">
        <v>44116</v>
      </c>
    </row>
    <row r="695" spans="1:4" x14ac:dyDescent="0.25">
      <c r="A695" t="s">
        <v>586</v>
      </c>
      <c r="B695" s="89">
        <v>255.85</v>
      </c>
      <c r="C695" s="89">
        <f t="shared" si="10"/>
        <v>215</v>
      </c>
      <c r="D695" s="88">
        <v>43922</v>
      </c>
    </row>
    <row r="696" spans="1:4" x14ac:dyDescent="0.25">
      <c r="A696" t="s">
        <v>587</v>
      </c>
      <c r="B696" s="89">
        <v>255.85</v>
      </c>
      <c r="C696" s="89">
        <f t="shared" si="10"/>
        <v>215</v>
      </c>
      <c r="D696" s="88">
        <v>43866</v>
      </c>
    </row>
    <row r="697" spans="1:4" x14ac:dyDescent="0.25">
      <c r="A697" t="s">
        <v>587</v>
      </c>
      <c r="B697" s="89">
        <v>255.85</v>
      </c>
      <c r="C697" s="89">
        <f t="shared" si="10"/>
        <v>215</v>
      </c>
      <c r="D697" s="88">
        <v>43894</v>
      </c>
    </row>
    <row r="698" spans="1:4" x14ac:dyDescent="0.25">
      <c r="A698" t="s">
        <v>587</v>
      </c>
      <c r="B698" s="89">
        <v>255.85</v>
      </c>
      <c r="C698" s="89">
        <f t="shared" si="10"/>
        <v>215</v>
      </c>
      <c r="D698" s="88">
        <v>43922</v>
      </c>
    </row>
    <row r="699" spans="1:4" x14ac:dyDescent="0.25">
      <c r="A699" t="s">
        <v>587</v>
      </c>
      <c r="B699" s="89">
        <v>267.75</v>
      </c>
      <c r="C699" s="89">
        <f t="shared" si="10"/>
        <v>225</v>
      </c>
      <c r="D699" s="88">
        <v>44021</v>
      </c>
    </row>
    <row r="700" spans="1:4" x14ac:dyDescent="0.25">
      <c r="A700" t="s">
        <v>587</v>
      </c>
      <c r="B700" s="89">
        <v>535.5</v>
      </c>
      <c r="C700" s="89">
        <f t="shared" si="10"/>
        <v>450</v>
      </c>
      <c r="D700" s="88">
        <v>44088</v>
      </c>
    </row>
    <row r="701" spans="1:4" x14ac:dyDescent="0.25">
      <c r="A701" t="s">
        <v>587</v>
      </c>
      <c r="B701" s="89">
        <v>255.85</v>
      </c>
      <c r="C701" s="89">
        <f t="shared" si="10"/>
        <v>215</v>
      </c>
      <c r="D701" s="88">
        <v>43927</v>
      </c>
    </row>
    <row r="702" spans="1:4" x14ac:dyDescent="0.25">
      <c r="A702" t="s">
        <v>588</v>
      </c>
      <c r="B702" s="89">
        <v>255.85</v>
      </c>
      <c r="C702" s="89">
        <f t="shared" si="10"/>
        <v>215</v>
      </c>
      <c r="D702" s="88">
        <v>43894</v>
      </c>
    </row>
    <row r="703" spans="1:4" x14ac:dyDescent="0.25">
      <c r="A703" t="s">
        <v>588</v>
      </c>
      <c r="B703" s="89">
        <v>511.7</v>
      </c>
      <c r="C703" s="89">
        <f t="shared" si="10"/>
        <v>430</v>
      </c>
      <c r="D703" s="88">
        <v>43922</v>
      </c>
    </row>
    <row r="704" spans="1:4" x14ac:dyDescent="0.25">
      <c r="A704" t="s">
        <v>588</v>
      </c>
      <c r="B704" s="89">
        <v>255.85</v>
      </c>
      <c r="C704" s="89">
        <f t="shared" si="10"/>
        <v>215</v>
      </c>
      <c r="D704" s="88">
        <v>43980</v>
      </c>
    </row>
    <row r="705" spans="1:4" x14ac:dyDescent="0.25">
      <c r="A705" t="s">
        <v>588</v>
      </c>
      <c r="B705" s="89">
        <v>535.5</v>
      </c>
      <c r="C705" s="89">
        <f t="shared" si="10"/>
        <v>450</v>
      </c>
      <c r="D705" s="88">
        <v>44116</v>
      </c>
    </row>
    <row r="706" spans="1:4" x14ac:dyDescent="0.25">
      <c r="A706" t="s">
        <v>588</v>
      </c>
      <c r="B706" s="89">
        <v>255.85</v>
      </c>
      <c r="C706" s="89">
        <f t="shared" ref="C706:C769" si="11">B706/1.19</f>
        <v>215</v>
      </c>
      <c r="D706" s="88">
        <v>43927</v>
      </c>
    </row>
    <row r="707" spans="1:4" x14ac:dyDescent="0.25">
      <c r="A707" t="s">
        <v>589</v>
      </c>
      <c r="B707" s="89">
        <v>255.85</v>
      </c>
      <c r="C707" s="89">
        <f t="shared" si="11"/>
        <v>215</v>
      </c>
      <c r="D707" s="88">
        <v>43922</v>
      </c>
    </row>
    <row r="708" spans="1:4" x14ac:dyDescent="0.25">
      <c r="A708" t="s">
        <v>589</v>
      </c>
      <c r="B708" s="89">
        <v>255.85</v>
      </c>
      <c r="C708" s="89">
        <f t="shared" si="11"/>
        <v>215</v>
      </c>
      <c r="D708" s="88">
        <v>43927</v>
      </c>
    </row>
    <row r="709" spans="1:4" x14ac:dyDescent="0.25">
      <c r="A709" t="s">
        <v>590</v>
      </c>
      <c r="B709" s="89">
        <v>357</v>
      </c>
      <c r="C709" s="89">
        <f t="shared" si="11"/>
        <v>300</v>
      </c>
      <c r="D709" s="88">
        <v>43894</v>
      </c>
    </row>
    <row r="710" spans="1:4" x14ac:dyDescent="0.25">
      <c r="A710" t="s">
        <v>590</v>
      </c>
      <c r="B710" s="89">
        <v>428.4</v>
      </c>
      <c r="C710" s="89">
        <f t="shared" si="11"/>
        <v>360</v>
      </c>
      <c r="D710" s="88">
        <v>43922</v>
      </c>
    </row>
    <row r="711" spans="1:4" x14ac:dyDescent="0.25">
      <c r="A711" t="s">
        <v>590</v>
      </c>
      <c r="B711" s="89">
        <v>357</v>
      </c>
      <c r="C711" s="89">
        <f t="shared" si="11"/>
        <v>300</v>
      </c>
      <c r="D711" s="88">
        <v>43980</v>
      </c>
    </row>
    <row r="712" spans="1:4" x14ac:dyDescent="0.25">
      <c r="A712" t="s">
        <v>590</v>
      </c>
      <c r="B712" s="89">
        <v>142.80000000000001</v>
      </c>
      <c r="C712" s="89">
        <f t="shared" si="11"/>
        <v>120.00000000000001</v>
      </c>
      <c r="D712" s="88">
        <v>44048</v>
      </c>
    </row>
    <row r="713" spans="1:4" x14ac:dyDescent="0.25">
      <c r="A713" t="s">
        <v>590</v>
      </c>
      <c r="B713" s="89">
        <v>214.2</v>
      </c>
      <c r="C713" s="89">
        <f t="shared" si="11"/>
        <v>180</v>
      </c>
      <c r="D713" s="88">
        <v>44088</v>
      </c>
    </row>
    <row r="714" spans="1:4" x14ac:dyDescent="0.25">
      <c r="A714" t="s">
        <v>590</v>
      </c>
      <c r="B714" s="89">
        <v>285.60000000000002</v>
      </c>
      <c r="C714" s="89">
        <f t="shared" si="11"/>
        <v>240.00000000000003</v>
      </c>
      <c r="D714" s="88">
        <v>44116</v>
      </c>
    </row>
    <row r="715" spans="1:4" x14ac:dyDescent="0.25">
      <c r="A715" t="s">
        <v>591</v>
      </c>
      <c r="B715" s="89">
        <v>285.58</v>
      </c>
      <c r="C715" s="89">
        <f t="shared" si="11"/>
        <v>239.98319327731093</v>
      </c>
      <c r="D715" s="88">
        <v>44116</v>
      </c>
    </row>
    <row r="716" spans="1:4" x14ac:dyDescent="0.25">
      <c r="A716" t="s">
        <v>591</v>
      </c>
      <c r="B716" s="89">
        <v>142.80000000000001</v>
      </c>
      <c r="C716" s="89">
        <f t="shared" si="11"/>
        <v>120.00000000000001</v>
      </c>
      <c r="D716" s="88">
        <v>44048</v>
      </c>
    </row>
    <row r="717" spans="1:4" x14ac:dyDescent="0.25">
      <c r="A717" t="s">
        <v>591</v>
      </c>
      <c r="B717" s="89">
        <v>214.2</v>
      </c>
      <c r="C717" s="89">
        <f t="shared" si="11"/>
        <v>180</v>
      </c>
      <c r="D717" s="88">
        <v>44088</v>
      </c>
    </row>
    <row r="718" spans="1:4" x14ac:dyDescent="0.25">
      <c r="A718" t="s">
        <v>592</v>
      </c>
      <c r="B718" s="89">
        <v>127.93</v>
      </c>
      <c r="C718" s="89">
        <f t="shared" si="11"/>
        <v>107.50420168067228</v>
      </c>
      <c r="D718" s="88">
        <v>44021</v>
      </c>
    </row>
    <row r="719" spans="1:4" x14ac:dyDescent="0.25">
      <c r="A719" t="s">
        <v>592</v>
      </c>
      <c r="B719" s="89">
        <v>63.96</v>
      </c>
      <c r="C719" s="89">
        <f t="shared" si="11"/>
        <v>53.747899159663866</v>
      </c>
      <c r="D719" s="88">
        <v>44088</v>
      </c>
    </row>
    <row r="720" spans="1:4" x14ac:dyDescent="0.25">
      <c r="A720" t="s">
        <v>592</v>
      </c>
      <c r="B720" s="89">
        <v>127.93</v>
      </c>
      <c r="C720" s="89">
        <f t="shared" si="11"/>
        <v>107.50420168067228</v>
      </c>
      <c r="D720" s="88">
        <v>44116</v>
      </c>
    </row>
    <row r="721" spans="1:4" x14ac:dyDescent="0.25">
      <c r="A721" t="s">
        <v>593</v>
      </c>
      <c r="B721" s="89">
        <v>255.85</v>
      </c>
      <c r="C721" s="89">
        <f t="shared" si="11"/>
        <v>215</v>
      </c>
      <c r="D721" s="88">
        <v>43896</v>
      </c>
    </row>
    <row r="722" spans="1:4" x14ac:dyDescent="0.25">
      <c r="A722" t="s">
        <v>593</v>
      </c>
      <c r="B722" s="89">
        <v>255.85</v>
      </c>
      <c r="C722" s="89">
        <f t="shared" si="11"/>
        <v>215</v>
      </c>
      <c r="D722" s="88">
        <v>43922</v>
      </c>
    </row>
    <row r="723" spans="1:4" x14ac:dyDescent="0.25">
      <c r="A723" t="s">
        <v>593</v>
      </c>
      <c r="B723" s="89">
        <v>255.85</v>
      </c>
      <c r="C723" s="89">
        <f t="shared" si="11"/>
        <v>215</v>
      </c>
      <c r="D723" s="88">
        <v>43980</v>
      </c>
    </row>
    <row r="724" spans="1:4" x14ac:dyDescent="0.25">
      <c r="A724" t="s">
        <v>593</v>
      </c>
      <c r="B724" s="89">
        <v>63.96</v>
      </c>
      <c r="C724" s="89">
        <f t="shared" si="11"/>
        <v>53.747899159663866</v>
      </c>
      <c r="D724" s="88">
        <v>44088</v>
      </c>
    </row>
    <row r="725" spans="1:4" x14ac:dyDescent="0.25">
      <c r="A725" t="s">
        <v>593</v>
      </c>
      <c r="B725" s="89">
        <v>127.93</v>
      </c>
      <c r="C725" s="89">
        <f t="shared" si="11"/>
        <v>107.50420168067228</v>
      </c>
      <c r="D725" s="88">
        <v>44116</v>
      </c>
    </row>
    <row r="726" spans="1:4" x14ac:dyDescent="0.25">
      <c r="A726" t="s">
        <v>577</v>
      </c>
      <c r="B726" s="89">
        <v>101.15</v>
      </c>
      <c r="C726" s="89">
        <f t="shared" si="11"/>
        <v>85.000000000000014</v>
      </c>
      <c r="D726" s="88">
        <v>43991</v>
      </c>
    </row>
    <row r="727" spans="1:4" x14ac:dyDescent="0.25">
      <c r="A727" t="s">
        <v>578</v>
      </c>
      <c r="B727" s="89">
        <v>101.15</v>
      </c>
      <c r="C727" s="89">
        <f t="shared" si="11"/>
        <v>85.000000000000014</v>
      </c>
      <c r="D727" s="88">
        <v>43991</v>
      </c>
    </row>
    <row r="728" spans="1:4" x14ac:dyDescent="0.25">
      <c r="A728" t="s">
        <v>676</v>
      </c>
      <c r="B728" s="89">
        <v>101.15</v>
      </c>
      <c r="C728" s="89">
        <f t="shared" si="11"/>
        <v>85.000000000000014</v>
      </c>
      <c r="D728" s="88">
        <v>43902</v>
      </c>
    </row>
    <row r="729" spans="1:4" x14ac:dyDescent="0.25">
      <c r="A729" t="s">
        <v>548</v>
      </c>
      <c r="B729" s="89">
        <v>185.26</v>
      </c>
      <c r="C729" s="89">
        <f t="shared" si="11"/>
        <v>155.68067226890756</v>
      </c>
      <c r="D729" s="88">
        <v>43917</v>
      </c>
    </row>
    <row r="730" spans="1:4" x14ac:dyDescent="0.25">
      <c r="A730" t="s">
        <v>548</v>
      </c>
      <c r="B730" s="89">
        <v>301.05</v>
      </c>
      <c r="C730" s="89">
        <f t="shared" si="11"/>
        <v>252.98319327731093</v>
      </c>
      <c r="D730" s="88">
        <v>43971</v>
      </c>
    </row>
    <row r="731" spans="1:4" x14ac:dyDescent="0.25">
      <c r="A731" t="s">
        <v>548</v>
      </c>
      <c r="B731" s="89">
        <v>162.1</v>
      </c>
      <c r="C731" s="89">
        <f t="shared" si="11"/>
        <v>136.21848739495798</v>
      </c>
      <c r="D731" s="88">
        <v>43985</v>
      </c>
    </row>
    <row r="732" spans="1:4" x14ac:dyDescent="0.25">
      <c r="A732" t="s">
        <v>548</v>
      </c>
      <c r="B732" s="89">
        <v>196.59</v>
      </c>
      <c r="C732" s="89">
        <f t="shared" si="11"/>
        <v>165.20168067226891</v>
      </c>
      <c r="D732" s="88">
        <v>43915</v>
      </c>
    </row>
    <row r="733" spans="1:4" x14ac:dyDescent="0.25">
      <c r="A733" t="s">
        <v>548</v>
      </c>
      <c r="B733" s="89">
        <v>-196.59</v>
      </c>
      <c r="C733" s="89">
        <f t="shared" si="11"/>
        <v>-165.20168067226891</v>
      </c>
      <c r="D733" s="88">
        <v>43917</v>
      </c>
    </row>
    <row r="734" spans="1:4" x14ac:dyDescent="0.25">
      <c r="A734" t="s">
        <v>548</v>
      </c>
      <c r="B734" s="89">
        <v>904.4</v>
      </c>
      <c r="C734" s="89">
        <f t="shared" si="11"/>
        <v>760</v>
      </c>
      <c r="D734" s="88">
        <v>43943</v>
      </c>
    </row>
    <row r="735" spans="1:4" x14ac:dyDescent="0.25">
      <c r="A735" t="s">
        <v>548</v>
      </c>
      <c r="B735" s="89">
        <v>464.1</v>
      </c>
      <c r="C735" s="89">
        <f t="shared" si="11"/>
        <v>390.00000000000006</v>
      </c>
      <c r="D735" s="88">
        <v>43980</v>
      </c>
    </row>
    <row r="736" spans="1:4" x14ac:dyDescent="0.25">
      <c r="A736" t="s">
        <v>548</v>
      </c>
      <c r="B736" s="89">
        <v>714</v>
      </c>
      <c r="C736" s="89">
        <f t="shared" si="11"/>
        <v>600</v>
      </c>
      <c r="D736" s="88">
        <v>44060</v>
      </c>
    </row>
    <row r="737" spans="1:4" x14ac:dyDescent="0.25">
      <c r="A737" t="s">
        <v>548</v>
      </c>
      <c r="B737" s="89">
        <v>1071</v>
      </c>
      <c r="C737" s="89">
        <f t="shared" si="11"/>
        <v>900</v>
      </c>
      <c r="D737" s="88">
        <v>44025</v>
      </c>
    </row>
    <row r="738" spans="1:4" x14ac:dyDescent="0.25">
      <c r="A738" t="s">
        <v>548</v>
      </c>
      <c r="B738" s="89">
        <v>535.5</v>
      </c>
      <c r="C738" s="89">
        <f t="shared" si="11"/>
        <v>450</v>
      </c>
      <c r="D738" s="88">
        <v>44049</v>
      </c>
    </row>
    <row r="739" spans="1:4" x14ac:dyDescent="0.25">
      <c r="A739" t="s">
        <v>548</v>
      </c>
      <c r="B739" s="89">
        <v>535.5</v>
      </c>
      <c r="C739" s="89">
        <f t="shared" si="11"/>
        <v>450</v>
      </c>
      <c r="D739" s="88">
        <v>44083</v>
      </c>
    </row>
    <row r="740" spans="1:4" x14ac:dyDescent="0.25">
      <c r="A740" t="s">
        <v>548</v>
      </c>
      <c r="B740" s="89">
        <v>357</v>
      </c>
      <c r="C740" s="89">
        <f t="shared" si="11"/>
        <v>300</v>
      </c>
      <c r="D740" s="88">
        <v>44089</v>
      </c>
    </row>
    <row r="741" spans="1:4" x14ac:dyDescent="0.25">
      <c r="A741" t="s">
        <v>548</v>
      </c>
      <c r="B741" s="89">
        <v>178.5</v>
      </c>
      <c r="C741" s="89">
        <f t="shared" si="11"/>
        <v>150</v>
      </c>
      <c r="D741" s="88">
        <v>44106</v>
      </c>
    </row>
    <row r="742" spans="1:4" x14ac:dyDescent="0.25">
      <c r="A742" t="s">
        <v>548</v>
      </c>
      <c r="B742" s="89">
        <v>535.5</v>
      </c>
      <c r="C742" s="89">
        <f t="shared" si="11"/>
        <v>450</v>
      </c>
      <c r="D742" s="88">
        <v>44117</v>
      </c>
    </row>
    <row r="743" spans="1:4" x14ac:dyDescent="0.25">
      <c r="A743" t="s">
        <v>548</v>
      </c>
      <c r="B743" s="89">
        <v>1963.5</v>
      </c>
      <c r="C743" s="89">
        <f t="shared" si="11"/>
        <v>1650</v>
      </c>
      <c r="D743" s="88">
        <v>44124</v>
      </c>
    </row>
    <row r="744" spans="1:4" x14ac:dyDescent="0.25">
      <c r="A744" t="s">
        <v>616</v>
      </c>
      <c r="B744" s="89">
        <v>714</v>
      </c>
      <c r="C744" s="89">
        <f t="shared" si="11"/>
        <v>600</v>
      </c>
      <c r="D744" s="88">
        <v>44095</v>
      </c>
    </row>
    <row r="745" spans="1:4" x14ac:dyDescent="0.25">
      <c r="A745" t="s">
        <v>616</v>
      </c>
      <c r="B745" s="89">
        <v>714</v>
      </c>
      <c r="C745" s="89">
        <f t="shared" si="11"/>
        <v>600</v>
      </c>
      <c r="D745" s="88">
        <v>44106</v>
      </c>
    </row>
    <row r="746" spans="1:4" x14ac:dyDescent="0.25">
      <c r="A746" t="s">
        <v>616</v>
      </c>
      <c r="B746" s="89">
        <v>681.58</v>
      </c>
      <c r="C746" s="89">
        <f t="shared" si="11"/>
        <v>572.75630252100848</v>
      </c>
      <c r="D746" s="88">
        <v>44029</v>
      </c>
    </row>
    <row r="747" spans="1:4" x14ac:dyDescent="0.25">
      <c r="A747" t="s">
        <v>616</v>
      </c>
      <c r="B747" s="89">
        <v>517.65</v>
      </c>
      <c r="C747" s="89">
        <f t="shared" si="11"/>
        <v>435</v>
      </c>
      <c r="D747" s="88">
        <v>43871</v>
      </c>
    </row>
    <row r="748" spans="1:4" x14ac:dyDescent="0.25">
      <c r="A748" t="s">
        <v>616</v>
      </c>
      <c r="B748" s="89">
        <v>345.1</v>
      </c>
      <c r="C748" s="89">
        <f t="shared" si="11"/>
        <v>290.00000000000006</v>
      </c>
      <c r="D748" s="88">
        <v>43893</v>
      </c>
    </row>
    <row r="749" spans="1:4" x14ac:dyDescent="0.25">
      <c r="A749" t="s">
        <v>616</v>
      </c>
      <c r="B749" s="89">
        <v>345.1</v>
      </c>
      <c r="C749" s="89">
        <f t="shared" si="11"/>
        <v>290.00000000000006</v>
      </c>
      <c r="D749" s="88">
        <v>44117</v>
      </c>
    </row>
    <row r="750" spans="1:4" x14ac:dyDescent="0.25">
      <c r="A750" t="s">
        <v>616</v>
      </c>
      <c r="B750" s="89">
        <v>898.45</v>
      </c>
      <c r="C750" s="89">
        <f t="shared" si="11"/>
        <v>755.00000000000011</v>
      </c>
      <c r="D750" s="88">
        <v>43922</v>
      </c>
    </row>
    <row r="751" spans="1:4" x14ac:dyDescent="0.25">
      <c r="A751" t="s">
        <v>616</v>
      </c>
      <c r="B751" s="89">
        <v>539.07000000000005</v>
      </c>
      <c r="C751" s="89">
        <f t="shared" si="11"/>
        <v>453.00000000000006</v>
      </c>
      <c r="D751" s="88">
        <v>43980</v>
      </c>
    </row>
    <row r="752" spans="1:4" x14ac:dyDescent="0.25">
      <c r="A752" t="s">
        <v>620</v>
      </c>
      <c r="B752" s="89">
        <v>4498.2</v>
      </c>
      <c r="C752" s="89">
        <f t="shared" si="11"/>
        <v>3780</v>
      </c>
      <c r="D752" s="88">
        <v>43867</v>
      </c>
    </row>
    <row r="753" spans="1:4" x14ac:dyDescent="0.25">
      <c r="A753" t="s">
        <v>620</v>
      </c>
      <c r="B753" s="89">
        <v>2998.8</v>
      </c>
      <c r="C753" s="89">
        <f t="shared" si="11"/>
        <v>2520.0000000000005</v>
      </c>
      <c r="D753" s="88">
        <v>43873</v>
      </c>
    </row>
    <row r="754" spans="1:4" x14ac:dyDescent="0.25">
      <c r="A754" t="s">
        <v>620</v>
      </c>
      <c r="B754" s="89">
        <v>999.36</v>
      </c>
      <c r="C754" s="89">
        <f t="shared" si="11"/>
        <v>839.79831932773118</v>
      </c>
      <c r="D754" s="88">
        <v>43964</v>
      </c>
    </row>
    <row r="755" spans="1:4" x14ac:dyDescent="0.25">
      <c r="A755" t="s">
        <v>620</v>
      </c>
      <c r="B755" s="89">
        <v>149.9</v>
      </c>
      <c r="C755" s="89">
        <f t="shared" si="11"/>
        <v>125.96638655462186</v>
      </c>
      <c r="D755" s="88">
        <v>43980</v>
      </c>
    </row>
    <row r="756" spans="1:4" x14ac:dyDescent="0.25">
      <c r="A756" t="s">
        <v>620</v>
      </c>
      <c r="B756" s="89">
        <v>3847.54</v>
      </c>
      <c r="C756" s="89">
        <f t="shared" si="11"/>
        <v>3233.2268907563025</v>
      </c>
      <c r="D756" s="88">
        <v>43992</v>
      </c>
    </row>
    <row r="757" spans="1:4" x14ac:dyDescent="0.25">
      <c r="A757" t="s">
        <v>620</v>
      </c>
      <c r="B757" s="89">
        <v>2048.69</v>
      </c>
      <c r="C757" s="89">
        <f t="shared" si="11"/>
        <v>1721.5882352941178</v>
      </c>
      <c r="D757" s="88">
        <v>44028</v>
      </c>
    </row>
    <row r="758" spans="1:4" x14ac:dyDescent="0.25">
      <c r="A758" t="s">
        <v>620</v>
      </c>
      <c r="B758" s="89">
        <v>1449.07</v>
      </c>
      <c r="C758" s="89">
        <f t="shared" si="11"/>
        <v>1217.7058823529412</v>
      </c>
      <c r="D758" s="88">
        <v>44029</v>
      </c>
    </row>
    <row r="759" spans="1:4" x14ac:dyDescent="0.25">
      <c r="A759" t="s">
        <v>620</v>
      </c>
      <c r="B759" s="89">
        <v>2998.09</v>
      </c>
      <c r="C759" s="89">
        <f t="shared" si="11"/>
        <v>2519.4033613445381</v>
      </c>
      <c r="D759" s="88">
        <v>44048</v>
      </c>
    </row>
    <row r="760" spans="1:4" x14ac:dyDescent="0.25">
      <c r="A760" t="s">
        <v>620</v>
      </c>
      <c r="B760" s="89">
        <v>3997.45</v>
      </c>
      <c r="C760" s="89">
        <f t="shared" si="11"/>
        <v>3359.201680672269</v>
      </c>
      <c r="D760" s="88">
        <v>44077</v>
      </c>
    </row>
    <row r="761" spans="1:4" x14ac:dyDescent="0.25">
      <c r="A761" t="s">
        <v>620</v>
      </c>
      <c r="B761" s="89">
        <v>1998.72</v>
      </c>
      <c r="C761" s="89">
        <f t="shared" si="11"/>
        <v>1679.5966386554624</v>
      </c>
      <c r="D761" s="88">
        <v>44088</v>
      </c>
    </row>
    <row r="762" spans="1:4" x14ac:dyDescent="0.25">
      <c r="A762" t="s">
        <v>620</v>
      </c>
      <c r="B762" s="89">
        <v>2998.09</v>
      </c>
      <c r="C762" s="89">
        <f t="shared" si="11"/>
        <v>2519.4033613445381</v>
      </c>
      <c r="D762" s="88">
        <v>44112</v>
      </c>
    </row>
    <row r="763" spans="1:4" x14ac:dyDescent="0.25">
      <c r="A763" t="s">
        <v>620</v>
      </c>
      <c r="B763" s="89">
        <v>1998.72</v>
      </c>
      <c r="C763" s="89">
        <f t="shared" si="11"/>
        <v>1679.5966386554624</v>
      </c>
      <c r="D763" s="88">
        <v>44116</v>
      </c>
    </row>
    <row r="764" spans="1:4" x14ac:dyDescent="0.25">
      <c r="A764" t="s">
        <v>475</v>
      </c>
      <c r="B764" s="89">
        <v>4046</v>
      </c>
      <c r="C764" s="89">
        <f t="shared" si="11"/>
        <v>3400</v>
      </c>
      <c r="D764" s="88">
        <v>44006</v>
      </c>
    </row>
    <row r="765" spans="1:4" x14ac:dyDescent="0.25">
      <c r="A765" t="s">
        <v>475</v>
      </c>
      <c r="B765" s="89">
        <v>4046</v>
      </c>
      <c r="C765" s="89">
        <f t="shared" si="11"/>
        <v>3400</v>
      </c>
      <c r="D765" s="88">
        <v>44020</v>
      </c>
    </row>
    <row r="766" spans="1:4" x14ac:dyDescent="0.25">
      <c r="A766" t="s">
        <v>475</v>
      </c>
      <c r="B766" s="89">
        <v>2023</v>
      </c>
      <c r="C766" s="89">
        <f t="shared" si="11"/>
        <v>1700</v>
      </c>
      <c r="D766" s="88">
        <v>43924</v>
      </c>
    </row>
    <row r="767" spans="1:4" x14ac:dyDescent="0.25">
      <c r="A767" t="s">
        <v>594</v>
      </c>
      <c r="B767" s="89">
        <v>606.76</v>
      </c>
      <c r="C767" s="89">
        <f t="shared" si="11"/>
        <v>509.88235294117646</v>
      </c>
      <c r="D767" s="88">
        <v>44088</v>
      </c>
    </row>
    <row r="768" spans="1:4" x14ac:dyDescent="0.25">
      <c r="A768" t="s">
        <v>594</v>
      </c>
      <c r="B768" s="89">
        <v>910.14</v>
      </c>
      <c r="C768" s="89">
        <f t="shared" si="11"/>
        <v>764.82352941176475</v>
      </c>
      <c r="D768" s="88">
        <v>44116</v>
      </c>
    </row>
    <row r="769" spans="1:4" x14ac:dyDescent="0.25">
      <c r="A769" t="s">
        <v>673</v>
      </c>
      <c r="B769" s="89">
        <v>8246.7000000000007</v>
      </c>
      <c r="C769" s="89">
        <f t="shared" si="11"/>
        <v>6930.0000000000009</v>
      </c>
      <c r="D769" s="88">
        <v>43868</v>
      </c>
    </row>
    <row r="770" spans="1:4" x14ac:dyDescent="0.25">
      <c r="A770" t="s">
        <v>673</v>
      </c>
      <c r="B770" s="89">
        <v>2356.1999999999998</v>
      </c>
      <c r="C770" s="89">
        <f t="shared" ref="C770:C808" si="12">B770/1.19</f>
        <v>1980</v>
      </c>
      <c r="D770" s="88">
        <v>43868</v>
      </c>
    </row>
    <row r="771" spans="1:4" x14ac:dyDescent="0.25">
      <c r="A771" t="s">
        <v>673</v>
      </c>
      <c r="B771" s="89">
        <v>7068.6</v>
      </c>
      <c r="C771" s="89">
        <f t="shared" si="12"/>
        <v>5940.0000000000009</v>
      </c>
      <c r="D771" s="88">
        <v>43896</v>
      </c>
    </row>
    <row r="772" spans="1:4" x14ac:dyDescent="0.25">
      <c r="A772" t="s">
        <v>673</v>
      </c>
      <c r="B772" s="89">
        <v>7068.6</v>
      </c>
      <c r="C772" s="89">
        <f t="shared" si="12"/>
        <v>5940.0000000000009</v>
      </c>
      <c r="D772" s="88">
        <v>43896</v>
      </c>
    </row>
    <row r="773" spans="1:4" x14ac:dyDescent="0.25">
      <c r="A773" t="s">
        <v>673</v>
      </c>
      <c r="B773" s="89">
        <v>3534.3</v>
      </c>
      <c r="C773" s="89">
        <f t="shared" si="12"/>
        <v>2970.0000000000005</v>
      </c>
      <c r="D773" s="88">
        <v>43921</v>
      </c>
    </row>
    <row r="774" spans="1:4" x14ac:dyDescent="0.25">
      <c r="A774" t="s">
        <v>673</v>
      </c>
      <c r="B774" s="89">
        <v>9424.7999999999993</v>
      </c>
      <c r="C774" s="89">
        <f t="shared" si="12"/>
        <v>7920</v>
      </c>
      <c r="D774" s="88">
        <v>43921</v>
      </c>
    </row>
    <row r="775" spans="1:4" x14ac:dyDescent="0.25">
      <c r="A775" t="s">
        <v>673</v>
      </c>
      <c r="B775" s="89">
        <v>8246.7000000000007</v>
      </c>
      <c r="C775" s="89">
        <f t="shared" si="12"/>
        <v>6930.0000000000009</v>
      </c>
      <c r="D775" s="88">
        <v>43921</v>
      </c>
    </row>
    <row r="776" spans="1:4" x14ac:dyDescent="0.25">
      <c r="A776" t="s">
        <v>673</v>
      </c>
      <c r="B776" s="89">
        <v>7068.6</v>
      </c>
      <c r="C776" s="89">
        <f t="shared" si="12"/>
        <v>5940.0000000000009</v>
      </c>
      <c r="D776" s="88">
        <v>43921</v>
      </c>
    </row>
    <row r="777" spans="1:4" x14ac:dyDescent="0.25">
      <c r="A777" t="s">
        <v>673</v>
      </c>
      <c r="B777" s="89">
        <v>2356.1999999999998</v>
      </c>
      <c r="C777" s="89">
        <f t="shared" si="12"/>
        <v>1980</v>
      </c>
      <c r="D777" s="88">
        <v>44013</v>
      </c>
    </row>
    <row r="778" spans="1:4" x14ac:dyDescent="0.25">
      <c r="A778" t="s">
        <v>673</v>
      </c>
      <c r="B778" s="89">
        <v>9424.7999999999993</v>
      </c>
      <c r="C778" s="89">
        <f t="shared" si="12"/>
        <v>7920</v>
      </c>
      <c r="D778" s="88">
        <v>44015</v>
      </c>
    </row>
    <row r="779" spans="1:4" x14ac:dyDescent="0.25">
      <c r="A779" t="s">
        <v>673</v>
      </c>
      <c r="B779" s="89">
        <v>7068.6</v>
      </c>
      <c r="C779" s="89">
        <f t="shared" si="12"/>
        <v>5940.0000000000009</v>
      </c>
      <c r="D779" s="88">
        <v>44050</v>
      </c>
    </row>
    <row r="780" spans="1:4" x14ac:dyDescent="0.25">
      <c r="A780" t="s">
        <v>673</v>
      </c>
      <c r="B780" s="89">
        <v>4712.3999999999996</v>
      </c>
      <c r="C780" s="89">
        <f t="shared" si="12"/>
        <v>3960</v>
      </c>
      <c r="D780" s="88">
        <v>44084</v>
      </c>
    </row>
    <row r="781" spans="1:4" x14ac:dyDescent="0.25">
      <c r="A781" t="s">
        <v>673</v>
      </c>
      <c r="B781" s="89">
        <v>9424.7999999999993</v>
      </c>
      <c r="C781" s="89">
        <f t="shared" si="12"/>
        <v>7920</v>
      </c>
      <c r="D781" s="88">
        <v>44090</v>
      </c>
    </row>
    <row r="782" spans="1:4" x14ac:dyDescent="0.25">
      <c r="A782" t="s">
        <v>673</v>
      </c>
      <c r="B782" s="89">
        <v>3534.3</v>
      </c>
      <c r="C782" s="89">
        <f t="shared" si="12"/>
        <v>2970.0000000000005</v>
      </c>
      <c r="D782" s="88">
        <v>44106</v>
      </c>
    </row>
    <row r="783" spans="1:4" x14ac:dyDescent="0.25">
      <c r="A783" t="s">
        <v>673</v>
      </c>
      <c r="B783" s="89">
        <v>4712.3999999999996</v>
      </c>
      <c r="C783" s="89">
        <f t="shared" si="12"/>
        <v>3960</v>
      </c>
      <c r="D783" s="88">
        <v>44117</v>
      </c>
    </row>
    <row r="784" spans="1:4" x14ac:dyDescent="0.25">
      <c r="A784" t="s">
        <v>674</v>
      </c>
      <c r="B784" s="89">
        <v>2356.1999999999998</v>
      </c>
      <c r="C784" s="89">
        <f t="shared" si="12"/>
        <v>1980</v>
      </c>
      <c r="D784" s="88">
        <v>43894</v>
      </c>
    </row>
    <row r="785" spans="1:4" x14ac:dyDescent="0.25">
      <c r="A785" t="s">
        <v>674</v>
      </c>
      <c r="B785" s="89">
        <v>1178.0999999999999</v>
      </c>
      <c r="C785" s="89">
        <f t="shared" si="12"/>
        <v>990</v>
      </c>
      <c r="D785" s="88">
        <v>43921</v>
      </c>
    </row>
    <row r="786" spans="1:4" x14ac:dyDescent="0.25">
      <c r="A786" t="s">
        <v>674</v>
      </c>
      <c r="B786" s="89">
        <v>2356.1999999999998</v>
      </c>
      <c r="C786" s="89">
        <f t="shared" si="12"/>
        <v>1980</v>
      </c>
      <c r="D786" s="88">
        <v>43921</v>
      </c>
    </row>
    <row r="787" spans="1:4" x14ac:dyDescent="0.25">
      <c r="A787" t="s">
        <v>674</v>
      </c>
      <c r="B787" s="89">
        <v>3534.3</v>
      </c>
      <c r="C787" s="89">
        <f t="shared" si="12"/>
        <v>2970.0000000000005</v>
      </c>
      <c r="D787" s="88">
        <v>43921</v>
      </c>
    </row>
    <row r="788" spans="1:4" x14ac:dyDescent="0.25">
      <c r="A788" t="s">
        <v>674</v>
      </c>
      <c r="B788" s="89">
        <v>2945.25</v>
      </c>
      <c r="C788" s="89">
        <f t="shared" si="12"/>
        <v>2475</v>
      </c>
      <c r="D788" s="88">
        <v>44089</v>
      </c>
    </row>
    <row r="789" spans="1:4" x14ac:dyDescent="0.25">
      <c r="A789" t="s">
        <v>674</v>
      </c>
      <c r="B789" s="89">
        <v>589.04999999999995</v>
      </c>
      <c r="C789" s="89">
        <f t="shared" si="12"/>
        <v>495</v>
      </c>
      <c r="D789" s="88">
        <v>44117</v>
      </c>
    </row>
    <row r="790" spans="1:4" x14ac:dyDescent="0.25">
      <c r="A790" t="s">
        <v>674</v>
      </c>
      <c r="B790" s="89">
        <v>1767.15</v>
      </c>
      <c r="C790" s="89">
        <f t="shared" si="12"/>
        <v>1485.0000000000002</v>
      </c>
      <c r="D790" s="88">
        <v>44117</v>
      </c>
    </row>
    <row r="791" spans="1:4" x14ac:dyDescent="0.25">
      <c r="A791" t="s">
        <v>638</v>
      </c>
      <c r="B791" s="89">
        <v>476</v>
      </c>
      <c r="C791" s="89">
        <f t="shared" si="12"/>
        <v>400</v>
      </c>
      <c r="D791" s="88">
        <v>43980</v>
      </c>
    </row>
    <row r="792" spans="1:4" x14ac:dyDescent="0.25">
      <c r="A792" t="s">
        <v>638</v>
      </c>
      <c r="B792" s="89">
        <v>238</v>
      </c>
      <c r="C792" s="89">
        <f t="shared" si="12"/>
        <v>200</v>
      </c>
      <c r="D792" s="88">
        <v>44018</v>
      </c>
    </row>
    <row r="793" spans="1:4" x14ac:dyDescent="0.25">
      <c r="A793" t="s">
        <v>638</v>
      </c>
      <c r="B793" s="89">
        <v>238</v>
      </c>
      <c r="C793" s="89">
        <f t="shared" si="12"/>
        <v>200</v>
      </c>
      <c r="D793" s="88">
        <v>44049</v>
      </c>
    </row>
    <row r="794" spans="1:4" x14ac:dyDescent="0.25">
      <c r="A794" t="s">
        <v>638</v>
      </c>
      <c r="B794" s="89">
        <v>238</v>
      </c>
      <c r="C794" s="89">
        <f t="shared" si="12"/>
        <v>200</v>
      </c>
      <c r="D794" s="88">
        <v>44116</v>
      </c>
    </row>
    <row r="795" spans="1:4" x14ac:dyDescent="0.25">
      <c r="A795" t="s">
        <v>652</v>
      </c>
      <c r="B795" s="89">
        <v>56358.400000000001</v>
      </c>
      <c r="C795" s="89">
        <f t="shared" si="12"/>
        <v>47360</v>
      </c>
      <c r="D795" s="88">
        <v>43993</v>
      </c>
    </row>
    <row r="796" spans="1:4" x14ac:dyDescent="0.25">
      <c r="A796" t="s">
        <v>498</v>
      </c>
      <c r="B796" s="89">
        <v>34.51</v>
      </c>
      <c r="C796" s="89">
        <f t="shared" si="12"/>
        <v>29</v>
      </c>
      <c r="D796" s="88">
        <v>43868</v>
      </c>
    </row>
    <row r="797" spans="1:4" x14ac:dyDescent="0.25">
      <c r="A797" t="s">
        <v>498</v>
      </c>
      <c r="B797" s="89">
        <v>34.51</v>
      </c>
      <c r="C797" s="89">
        <f t="shared" si="12"/>
        <v>29</v>
      </c>
      <c r="D797" s="88">
        <v>43902</v>
      </c>
    </row>
    <row r="798" spans="1:4" x14ac:dyDescent="0.25">
      <c r="A798" t="s">
        <v>677</v>
      </c>
      <c r="B798" s="89">
        <v>5283.6</v>
      </c>
      <c r="C798" s="89">
        <f t="shared" si="12"/>
        <v>4440.0000000000009</v>
      </c>
      <c r="D798" s="88">
        <v>43902</v>
      </c>
    </row>
    <row r="799" spans="1:4" x14ac:dyDescent="0.25">
      <c r="A799" t="s">
        <v>677</v>
      </c>
      <c r="B799" s="89">
        <v>4403</v>
      </c>
      <c r="C799" s="89">
        <f t="shared" si="12"/>
        <v>3700</v>
      </c>
      <c r="D799" s="88">
        <v>43924</v>
      </c>
    </row>
    <row r="800" spans="1:4" x14ac:dyDescent="0.25">
      <c r="A800" t="s">
        <v>574</v>
      </c>
      <c r="B800" s="89">
        <v>5593</v>
      </c>
      <c r="C800" s="89">
        <f t="shared" si="12"/>
        <v>4700</v>
      </c>
      <c r="D800" s="88">
        <v>44004</v>
      </c>
    </row>
    <row r="801" spans="1:4" x14ac:dyDescent="0.25">
      <c r="A801" t="s">
        <v>575</v>
      </c>
      <c r="B801" s="89">
        <v>2796.5</v>
      </c>
      <c r="C801" s="89">
        <f t="shared" si="12"/>
        <v>2350</v>
      </c>
      <c r="D801" s="88">
        <v>43924</v>
      </c>
    </row>
    <row r="802" spans="1:4" x14ac:dyDescent="0.25">
      <c r="A802" t="s">
        <v>575</v>
      </c>
      <c r="B802" s="89">
        <v>2796.5</v>
      </c>
      <c r="C802" s="89">
        <f t="shared" si="12"/>
        <v>2350</v>
      </c>
      <c r="D802" s="88">
        <v>44076</v>
      </c>
    </row>
    <row r="803" spans="1:4" x14ac:dyDescent="0.25">
      <c r="A803" t="s">
        <v>575</v>
      </c>
      <c r="B803" s="89">
        <v>2237.1999999999998</v>
      </c>
      <c r="C803" s="89">
        <f t="shared" si="12"/>
        <v>1880</v>
      </c>
      <c r="D803" s="88">
        <v>44116</v>
      </c>
    </row>
    <row r="804" spans="1:4" x14ac:dyDescent="0.25">
      <c r="A804" t="s">
        <v>646</v>
      </c>
      <c r="B804" s="89">
        <v>935.34</v>
      </c>
      <c r="C804" s="89">
        <f t="shared" si="12"/>
        <v>786.00000000000011</v>
      </c>
      <c r="D804" s="88">
        <v>44116</v>
      </c>
    </row>
    <row r="805" spans="1:4" x14ac:dyDescent="0.25">
      <c r="A805" t="s">
        <v>646</v>
      </c>
      <c r="B805" s="89">
        <v>833</v>
      </c>
      <c r="C805" s="89">
        <f t="shared" si="12"/>
        <v>700</v>
      </c>
      <c r="D805" s="88">
        <v>43871</v>
      </c>
    </row>
    <row r="806" spans="1:4" x14ac:dyDescent="0.25">
      <c r="A806" t="s">
        <v>646</v>
      </c>
      <c r="B806" s="89">
        <v>416.5</v>
      </c>
      <c r="C806" s="89">
        <f t="shared" si="12"/>
        <v>350</v>
      </c>
      <c r="D806" s="88">
        <v>43893</v>
      </c>
    </row>
    <row r="807" spans="1:4" x14ac:dyDescent="0.25">
      <c r="A807" t="s">
        <v>646</v>
      </c>
      <c r="B807" s="89">
        <v>3587.85</v>
      </c>
      <c r="C807" s="89">
        <f t="shared" si="12"/>
        <v>3015</v>
      </c>
      <c r="D807" s="88">
        <v>43922</v>
      </c>
    </row>
    <row r="808" spans="1:4" x14ac:dyDescent="0.25">
      <c r="A808" t="s">
        <v>597</v>
      </c>
      <c r="B808" s="89">
        <v>3808</v>
      </c>
      <c r="C808" s="89">
        <f t="shared" si="12"/>
        <v>3200</v>
      </c>
      <c r="D808" s="88">
        <v>43965</v>
      </c>
    </row>
  </sheetData>
  <sortState xmlns:xlrd2="http://schemas.microsoft.com/office/spreadsheetml/2017/richdata2" ref="A1:C808">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vt:i4>
      </vt:variant>
      <vt:variant>
        <vt:lpstr>Zone denumite</vt:lpstr>
      </vt:variant>
      <vt:variant>
        <vt:i4>3</vt:i4>
      </vt:variant>
    </vt:vector>
  </HeadingPairs>
  <TitlesOfParts>
    <vt:vector size="9" baseType="lpstr">
      <vt:lpstr>PAAP Continut</vt:lpstr>
      <vt:lpstr>PAAP 2021</vt:lpstr>
      <vt:lpstr>Anexa achizitii directe 2021</vt:lpstr>
      <vt:lpstr>Foaie3</vt:lpstr>
      <vt:lpstr>Foaie1</vt:lpstr>
      <vt:lpstr>Foaie2</vt:lpstr>
      <vt:lpstr>'Anexa achizitii directe 2021'!Zona_de_imprimat</vt:lpstr>
      <vt:lpstr>'PAAP 2021'!Zona_de_imprimat</vt:lpstr>
      <vt:lpstr>'PAAP Continut'!Zona_de_imprimat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2022-09-13T08:16:40Z</dcterms:modified>
</cp:coreProperties>
</file>