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231AC52F-14CD-4C18-BB4E-7293EE5FA94C}" xr6:coauthVersionLast="47" xr6:coauthVersionMax="47" xr10:uidLastSave="{00000000-0000-0000-0000-000000000000}"/>
  <bookViews>
    <workbookView xWindow="-120" yWindow="-120" windowWidth="29040" windowHeight="15840" activeTab="1" xr2:uid="{00000000-000D-0000-FFFF-FFFF00000000}"/>
  </bookViews>
  <sheets>
    <sheet name="PAAP Continut" sheetId="1" r:id="rId1"/>
    <sheet name="PAAP 2023" sheetId="2" r:id="rId2"/>
    <sheet name="Anexa achizitii directe 2023" sheetId="3" r:id="rId3"/>
    <sheet name="Foaie1" sheetId="7" r:id="rId4"/>
  </sheets>
  <definedNames>
    <definedName name="_xlnm.Print_Area" localSheetId="2">'Anexa achizitii directe 2023'!$A$1:$I$316</definedName>
    <definedName name="_xlnm.Print_Area" localSheetId="1">'PAAP 2023'!$A$1:$N$72</definedName>
    <definedName name="_xlnm.Print_Area" localSheetId="0">'PAAP Continut'!$A$1:$N$23</definedName>
  </definedNames>
  <calcPr calcId="191029"/>
</workbook>
</file>

<file path=xl/calcChain.xml><?xml version="1.0" encoding="utf-8"?>
<calcChain xmlns="http://schemas.openxmlformats.org/spreadsheetml/2006/main">
  <c r="D301" i="3" l="1"/>
  <c r="D293" i="3"/>
  <c r="D284" i="3"/>
  <c r="D167" i="3"/>
  <c r="G56" i="2"/>
  <c r="G48" i="2"/>
  <c r="G36" i="2"/>
  <c r="D114" i="3"/>
  <c r="G21" i="2"/>
  <c r="G19" i="2"/>
  <c r="G22" i="2"/>
  <c r="G18" i="2"/>
  <c r="G20" i="2"/>
  <c r="G13" i="2"/>
  <c r="G14" i="2"/>
  <c r="D71" i="3"/>
  <c r="D23" i="3"/>
  <c r="D19" i="3"/>
  <c r="D17" i="3"/>
  <c r="D15" i="3"/>
  <c r="D13" i="3"/>
  <c r="D303" i="3"/>
  <c r="D299" i="3"/>
  <c r="G52" i="2"/>
  <c r="D288" i="3"/>
  <c r="D96" i="3"/>
  <c r="D95" i="3"/>
  <c r="D83" i="3"/>
  <c r="D81" i="3"/>
  <c r="D80" i="3"/>
  <c r="D79" i="3"/>
  <c r="D21" i="3"/>
  <c r="D282" i="3"/>
  <c r="D112" i="3"/>
  <c r="D108" i="3"/>
  <c r="D103" i="3"/>
  <c r="G23" i="2"/>
  <c r="D104" i="3"/>
  <c r="D82" i="3"/>
  <c r="D74" i="3"/>
  <c r="D309" i="3" l="1"/>
  <c r="G63" i="2" s="1"/>
  <c r="D84" i="3"/>
  <c r="F57" i="2" l="1"/>
  <c r="F57" i="7"/>
  <c r="G57" i="7" s="1"/>
  <c r="G56" i="7"/>
  <c r="F56" i="7"/>
  <c r="F55" i="7"/>
  <c r="G55" i="7" s="1"/>
  <c r="F54" i="7"/>
  <c r="G54" i="7" s="1"/>
  <c r="G53" i="7"/>
  <c r="F53" i="7"/>
  <c r="F52" i="7"/>
  <c r="G52" i="7" s="1"/>
  <c r="F51" i="7"/>
  <c r="G51" i="7" s="1"/>
  <c r="G50" i="7"/>
  <c r="F50" i="7"/>
  <c r="F49" i="7"/>
  <c r="G49" i="7" s="1"/>
  <c r="F48" i="7"/>
  <c r="G48" i="7" s="1"/>
  <c r="G47" i="7"/>
  <c r="F47" i="7"/>
  <c r="F46" i="7"/>
  <c r="G46" i="7" s="1"/>
  <c r="F45" i="7"/>
  <c r="G45" i="7" s="1"/>
  <c r="G44" i="7"/>
  <c r="F44" i="7"/>
  <c r="F43" i="7"/>
  <c r="G43" i="7" s="1"/>
  <c r="F42" i="7"/>
  <c r="G42" i="7" s="1"/>
  <c r="G41" i="7"/>
  <c r="F41" i="7"/>
  <c r="F40" i="7"/>
  <c r="G40" i="7" s="1"/>
  <c r="F39" i="7"/>
  <c r="G39" i="7" s="1"/>
  <c r="G38" i="7"/>
  <c r="F38" i="7"/>
  <c r="F37" i="7"/>
  <c r="G37" i="7" s="1"/>
  <c r="F36" i="7"/>
  <c r="G36" i="7" s="1"/>
  <c r="G35" i="7"/>
  <c r="F35" i="7"/>
  <c r="F34" i="7"/>
  <c r="G34" i="7" s="1"/>
  <c r="F33" i="7"/>
  <c r="G33" i="7" s="1"/>
  <c r="G32" i="7"/>
  <c r="F32" i="7"/>
  <c r="F31" i="7"/>
  <c r="G31" i="7" s="1"/>
  <c r="F30" i="7"/>
  <c r="G30" i="7" s="1"/>
  <c r="G29" i="7"/>
  <c r="F29" i="7"/>
  <c r="F28" i="7"/>
  <c r="G28" i="7" s="1"/>
  <c r="F27" i="7"/>
  <c r="G27" i="7" s="1"/>
  <c r="G26" i="7"/>
  <c r="F26" i="7"/>
  <c r="F25" i="7"/>
  <c r="G25" i="7" s="1"/>
  <c r="F24" i="7"/>
  <c r="G24" i="7" s="1"/>
  <c r="G23" i="7"/>
  <c r="F23" i="7"/>
  <c r="F22" i="7"/>
  <c r="G22" i="7" s="1"/>
  <c r="F21" i="7"/>
  <c r="G21" i="7" s="1"/>
  <c r="G20" i="7"/>
  <c r="F20" i="7"/>
  <c r="F19" i="7"/>
  <c r="G19" i="7" s="1"/>
  <c r="F18" i="7"/>
  <c r="G18" i="7" s="1"/>
  <c r="G17" i="7"/>
  <c r="F17" i="7"/>
  <c r="F16" i="7"/>
  <c r="G16" i="7" s="1"/>
  <c r="F15" i="7"/>
  <c r="G15" i="7" s="1"/>
  <c r="G14" i="7"/>
  <c r="F14" i="7"/>
  <c r="F13" i="7"/>
  <c r="G13" i="7" s="1"/>
  <c r="F12" i="7"/>
  <c r="G12" i="7" s="1"/>
  <c r="G11" i="7"/>
  <c r="F11" i="7"/>
  <c r="F10" i="7"/>
  <c r="G10" i="7" s="1"/>
  <c r="F9" i="7"/>
  <c r="G9" i="7" s="1"/>
  <c r="G8" i="7"/>
  <c r="F8" i="7"/>
  <c r="F7" i="7"/>
  <c r="G7" i="7" s="1"/>
  <c r="F6" i="7"/>
  <c r="G6" i="7" s="1"/>
  <c r="G5" i="7"/>
  <c r="F5" i="7"/>
  <c r="F4" i="7"/>
  <c r="G4" i="7" s="1"/>
  <c r="F3" i="7"/>
  <c r="G3" i="7" s="1"/>
  <c r="G2" i="7"/>
  <c r="F2" i="7"/>
  <c r="G66" i="2"/>
  <c r="D101" i="3"/>
  <c r="D100" i="3"/>
  <c r="D97" i="3"/>
  <c r="D131" i="3" l="1"/>
  <c r="D304" i="3"/>
  <c r="D116" i="3" l="1"/>
  <c r="D18" i="3"/>
  <c r="D94" i="3"/>
  <c r="D152" i="3"/>
  <c r="D289" i="3" l="1"/>
  <c r="F27" i="2"/>
  <c r="D296" i="3" l="1"/>
  <c r="D312" i="3" l="1"/>
  <c r="D285" i="3" l="1"/>
  <c r="D281" i="3" l="1"/>
  <c r="D162" i="3" l="1"/>
  <c r="F13" i="2" l="1"/>
  <c r="F14" i="2"/>
  <c r="D16" i="3"/>
  <c r="G11" i="2" s="1"/>
  <c r="G9" i="2" s="1"/>
  <c r="G10" i="2" l="1"/>
  <c r="G12" i="2" s="1"/>
  <c r="G67" i="2"/>
  <c r="G62" i="2" l="1"/>
  <c r="G64" i="2" s="1"/>
  <c r="G70" i="2" s="1"/>
  <c r="F56" i="2" l="1"/>
  <c r="F41" i="2"/>
  <c r="F40" i="2"/>
  <c r="D302" i="3" l="1"/>
  <c r="D300" i="3"/>
  <c r="D298" i="3"/>
  <c r="D287" i="3"/>
  <c r="D283" i="3"/>
  <c r="D166" i="3"/>
  <c r="D164" i="3"/>
  <c r="G59" i="2"/>
  <c r="D158" i="3"/>
  <c r="G38" i="2"/>
  <c r="D113" i="3"/>
  <c r="G25" i="2" s="1"/>
  <c r="D75" i="3"/>
  <c r="D22" i="3"/>
  <c r="D20" i="3"/>
  <c r="D14" i="3"/>
  <c r="G58" i="2" l="1"/>
  <c r="G37" i="2"/>
  <c r="G39" i="2" s="1"/>
  <c r="G54" i="2"/>
  <c r="G28" i="2"/>
  <c r="G53" i="2" l="1"/>
  <c r="G55" i="2" s="1"/>
  <c r="G60" i="2"/>
  <c r="G29" i="2"/>
  <c r="G50" i="2" l="1"/>
  <c r="G49" i="2" s="1"/>
  <c r="G16" i="2"/>
  <c r="G15" i="2" l="1"/>
  <c r="G17" i="2" s="1"/>
  <c r="G51" i="2" l="1"/>
  <c r="G24" i="2"/>
  <c r="G26" i="2" s="1"/>
  <c r="D70" i="3"/>
  <c r="D313" i="3" s="1"/>
  <c r="G69" i="2" l="1"/>
</calcChain>
</file>

<file path=xl/sharedStrings.xml><?xml version="1.0" encoding="utf-8"?>
<sst xmlns="http://schemas.openxmlformats.org/spreadsheetml/2006/main" count="2651" uniqueCount="602">
  <si>
    <t>Anul</t>
  </si>
  <si>
    <t>Nr. crt.</t>
  </si>
  <si>
    <t>Procedura stabilita/ instrumente specifice pentru derularea procesului de achizitie</t>
  </si>
  <si>
    <t>Rezultatul procedurii</t>
  </si>
  <si>
    <t>Modalitatea de derulare a procedurii de atribuire</t>
  </si>
  <si>
    <t>Min</t>
  </si>
  <si>
    <t>Max</t>
  </si>
  <si>
    <t>Contract</t>
  </si>
  <si>
    <t>Online</t>
  </si>
  <si>
    <t>Acord-cadru</t>
  </si>
  <si>
    <t>Offline</t>
  </si>
  <si>
    <t>Dialog competitiv</t>
  </si>
  <si>
    <t>Parteneriat pentru inovare</t>
  </si>
  <si>
    <t>Nr. Crt</t>
  </si>
  <si>
    <t>Programul anual al achizițiilor publice</t>
  </si>
  <si>
    <t xml:space="preserve">Persoana care realizează revizuirea </t>
  </si>
  <si>
    <t>Obiectul acordului cadru/contractului de achiziție publică</t>
  </si>
  <si>
    <t>Cod CPV și descrierea codului CPV</t>
  </si>
  <si>
    <t>Procedura stabilită/ instrumente specifice pentru derularea procesului de achiziție</t>
  </si>
  <si>
    <t>Valoare estimată
(RON fără TVA)</t>
  </si>
  <si>
    <t>Sursa de finanțare</t>
  </si>
  <si>
    <t>Data (luna) estimată pentru inițierea procedurii</t>
  </si>
  <si>
    <t>Data (luna) estimată pentru atribuirea contractului de achiziție publică/semnarea acordului-cadru</t>
  </si>
  <si>
    <t>Persoana responsabilă cu aplicarea procedurii de atribuire</t>
  </si>
  <si>
    <t>Data introducerii procedurii în Programul anual al achizițiilor publice</t>
  </si>
  <si>
    <t>Licitație deschisă</t>
  </si>
  <si>
    <t>Licitație restrânsă</t>
  </si>
  <si>
    <t>Negociere competitivă</t>
  </si>
  <si>
    <t>Procedură simplificată</t>
  </si>
  <si>
    <t>Negociere fără publicare prealabilă</t>
  </si>
  <si>
    <t>Procedura de atribuire aplicabilă în cazul serviciilor sociale și al altor servicii specifice</t>
  </si>
  <si>
    <t>Obiectul achiziție directe</t>
  </si>
  <si>
    <t>Data (luna) estimată pentru inițierea achiziției</t>
  </si>
  <si>
    <t>Data (luna) estimată pentru finalizarea  achiziției</t>
  </si>
  <si>
    <t>Persoana responsabilă cu derularea achiziției</t>
  </si>
  <si>
    <t>Data înregistrării nevoii</t>
  </si>
  <si>
    <t>În foaia de lucru Programul Anual al Achizițiilor Publice (PAAP) pentru anul în cauză se vor selecta sau completa informațiile conform instrucțiunilor. Coloanele P, Q și R care conțin informații despre tipul, rezultatul și modalitatea de derulare a unei proceduri nu se vor modifica. Aceste coloane au fost introduse pentru a oferi posibilitatea selectării din listă a respectivelor informații.]</t>
  </si>
  <si>
    <t>Ca urmare a planificării portofoliului de achiziții, Autoritatea Contractantă are obligația de a elabora Programul anual al achizițiilor publice, ca instrument managerial utilizat pentru planificarea și monitorizarea portofoliului de procese de achiziție la nivel de autoritate contractantă, pentru planificarea resurselor necesare derulării acestor procese și pentru verificarea modului de îndeplinire a obiectivelor politicii de achiziții.</t>
  </si>
  <si>
    <t>[Mai jos este prezentată o listă a informațiilor conținute în paginile acestui document; prin selectarea unei opțiuni sunteți direcționat automat către pagina corespunzătoare din cadrul acestui document.</t>
  </si>
  <si>
    <t>[introduceți nr. versiunii]</t>
  </si>
  <si>
    <t>[Introduceți numele si funcția persoanei]</t>
  </si>
  <si>
    <t>Inițială</t>
  </si>
  <si>
    <t>Revizuită</t>
  </si>
  <si>
    <t>Numărul revizuirii</t>
  </si>
  <si>
    <t>Data realizării revizuirii</t>
  </si>
  <si>
    <t>Motivul revizuirii</t>
  </si>
  <si>
    <t>[Precizați, după caz: modificare, adăugare, eliminare, completare, ș.a.]</t>
  </si>
  <si>
    <t>[Introduceți]</t>
  </si>
  <si>
    <t>Nr. revizuirii</t>
  </si>
  <si>
    <t>Tipul revizuirii</t>
  </si>
  <si>
    <t>[introduceți zz-ll-aaaa]</t>
  </si>
  <si>
    <t>Capitolul/secțiune revizuită</t>
  </si>
  <si>
    <t>Persoana care aprobă revizuirea</t>
  </si>
  <si>
    <t>Semnătura persoanei care aprobă revizuirea</t>
  </si>
  <si>
    <t>Data aprobării revizuirii</t>
  </si>
  <si>
    <r>
      <t>Forma documentului:</t>
    </r>
    <r>
      <rPr>
        <b/>
        <i/>
        <sz val="11"/>
        <color theme="1"/>
        <rFont val="Calibri"/>
        <family val="2"/>
        <charset val="238"/>
        <scheme val="minor"/>
      </rPr>
      <t xml:space="preserve"> </t>
    </r>
    <r>
      <rPr>
        <i/>
        <sz val="11"/>
        <color theme="1"/>
        <rFont val="Calibri"/>
        <family val="2"/>
        <charset val="238"/>
        <scheme val="minor"/>
      </rPr>
      <t>[Marcați cu X, după caz, și adăugați numărul revizuirii, acolo unde este cazul]</t>
    </r>
  </si>
  <si>
    <t>Autoritatea Contractanta: INSTITUTUL NATIONAL DE NEUROLOGIE SI BOLI NEUROVASCULARE</t>
  </si>
  <si>
    <t>Prestari servicii de analize de laborator</t>
  </si>
  <si>
    <t>FASS</t>
  </si>
  <si>
    <t>IANUARIE</t>
  </si>
  <si>
    <t>IANUARIE-DECEMBRIE</t>
  </si>
  <si>
    <t>IANUARIE - DECEMBRIE</t>
  </si>
  <si>
    <t>CINCIU IRINA</t>
  </si>
  <si>
    <t>Prestari servicii de imagistica - asociere in participatiune</t>
  </si>
  <si>
    <t>Articole de papetarie, inclusiv formulare</t>
  </si>
  <si>
    <t>DECEMBRIE</t>
  </si>
  <si>
    <t>CF REFERATELOR DE NECESITATE</t>
  </si>
  <si>
    <t>Produse de curatat si de lustruit, produse igienico sanitare</t>
  </si>
  <si>
    <t>30192000-1 - Accesorii de birou (Rev.2); 
 30199000-0 - Articole de papetarie si alte articole din hartie (Rev.2);  30199700-7 - Articole imprimate de papetarie, cu exceptia formularelor (Rev.2); 22800000-8 - Registre, registre contabile, clasoare, formulare si alte articole imprimate de papetarie din hartie sau din carton (Rev.2); 30192700-8 - Papetarie (Rev.2)</t>
  </si>
  <si>
    <t>Servicii de energie electrica si energie termica, servicii conexe</t>
  </si>
  <si>
    <t>65300000-6 - Distributie de energie electrica si servicii conexe (Rev.2); 31680000-6 - Articole si accesorii electrice (Rev.2); 31500000-1 - Aparatura de iluminat si lampi electrice (Rev.2); 31211310-4 - Sigurante fuzibile (Rev.2);  31224000-2 - Conexiuni si elemente de contact (Rev.2); 09323000-9 - Incalzire urbana (Rev.2);  71356200-0 - Servicii de asistenta tehnica (Rev.2)</t>
  </si>
  <si>
    <t>HUMENIUC VASILE</t>
  </si>
  <si>
    <t>Servicii de distributie apa si servicii conexe</t>
  </si>
  <si>
    <t xml:space="preserve">65100000-4 - Distributie de apa si servicii conexe (Rev.2); 90511200-4 - Servicii de colectare a gunoiului menajer (Rev.2); 41110000-3 - Apa potabila (Rev.2); 44161200-8 - Canalizari de apa (Rev.2); 90921000-9 - </t>
  </si>
  <si>
    <t>Carburanti si lubrifianti</t>
  </si>
  <si>
    <t>09100000-0 - Combustibili (Rev.2)</t>
  </si>
  <si>
    <t xml:space="preserve">Servicii de reparare si de intretinere a echipamentului medical </t>
  </si>
  <si>
    <t>50421000-2 - Servicii de reparare si de intretinere a echipamentului medical (Rev.2)</t>
  </si>
  <si>
    <t>Servicii de telecomunicatii</t>
  </si>
  <si>
    <t>Servicii de telefonie fixa</t>
  </si>
  <si>
    <t>Servicii de livrare posta, curierat</t>
  </si>
  <si>
    <t>Servicii furnizare internet</t>
  </si>
  <si>
    <t>64200000-8 - Servicii de telecomunicatii (Rev.2)</t>
  </si>
  <si>
    <t>64211000-8 - Servicii de telefonie publica (Rev.2)</t>
  </si>
  <si>
    <t>64100000-7 - Servicii postale si de curierat (Rev.2)</t>
  </si>
  <si>
    <t>72400000-4 - Servicii de internet (Rev.2)</t>
  </si>
  <si>
    <t>Servicii de asigurare auto</t>
  </si>
  <si>
    <t>Servicii de reparare si de intretinere a echipamentului medical</t>
  </si>
  <si>
    <t>Analize imunohematologie</t>
  </si>
  <si>
    <t>Prestari servicii angiografie</t>
  </si>
  <si>
    <t>Prestari servicii infectii nosocomiale</t>
  </si>
  <si>
    <t>Tipizate medicale</t>
  </si>
  <si>
    <t>Servicii de laborator analize medicale de autocontrol si preventie a infectiilor nosocomiale</t>
  </si>
  <si>
    <t>Servicii reparatii si intretinere echipament radiologic</t>
  </si>
  <si>
    <t xml:space="preserve">Servicii de transport pacienti </t>
  </si>
  <si>
    <t>66514110-0 - Servicii de asigurare a autovehiculelor (Rev.2)</t>
  </si>
  <si>
    <t>85111810-1 - Servicii de analize de sange (Rev.2)</t>
  </si>
  <si>
    <t>85141200-1 - Servicii prestate de personalul de asistenta medicala (Rev.2)</t>
  </si>
  <si>
    <t>50100000-6 - Servicii de reparare si de intretinere a vehiculelor si a echipamentelor aferente si servicii conexe (Rev.2)</t>
  </si>
  <si>
    <t>85145000-7 - Servicii prestate de laboratoare medicale (Rev.2)</t>
  </si>
  <si>
    <t>50421200-4 - Servicii de reparare si de intretinere a echipamentului radiologic (Rev.2)</t>
  </si>
  <si>
    <t>50800000-3 - Diverse servicii de intretinere si de reparare (Rev.2)</t>
  </si>
  <si>
    <t>85143000-3 - Servicii de ambulanta (Rev.2)</t>
  </si>
  <si>
    <t>Servicii consultanta protectia riscurilor radiologice</t>
  </si>
  <si>
    <t>Servicii arhivare</t>
  </si>
  <si>
    <t>Servicii legislative</t>
  </si>
  <si>
    <t>Servicii incarcare tonere</t>
  </si>
  <si>
    <t>Prestari servicii apa</t>
  </si>
  <si>
    <t>Servicii intretinere ascensoare</t>
  </si>
  <si>
    <t>Protocol colaborare 9335/30.08.2013-Servicii supraveghere,patrulare,paza.</t>
  </si>
  <si>
    <t>Servicii colectare,transport,eliminare deseuri medicale</t>
  </si>
  <si>
    <t>Servicii mentenanta PC, imprimante</t>
  </si>
  <si>
    <t xml:space="preserve">Servicii de gazduire pentru operarea de site-uri WWW </t>
  </si>
  <si>
    <t>71317000-3 - Servicii de consultanta in protectia contra riscurilor si in controlul riscurilor (Rev.2)</t>
  </si>
  <si>
    <t>79995100-6 - Servicii de arhivare (Rev.2)</t>
  </si>
  <si>
    <t>75111200-9 - Servicii legislative (Rev.2)</t>
  </si>
  <si>
    <t>79132100-9 - Servicii de certificare a semnaturii electronice (Rev.2)</t>
  </si>
  <si>
    <t>30120000-6 - Echipament de fotocopiere si de tiparire offset (Rev.2)</t>
  </si>
  <si>
    <t>65110000-7 - Distributie de apa (Rev.2)</t>
  </si>
  <si>
    <t>50610000-4 - Servicii de reparare si de intretinere a echipamentului de securitate (Rev.2); 50343000-1 - Servicii de reparare si de intretinere a echipamentului video (Rev.2); 50334110-9 - Servicii de intretinere a retelei telefonice (Rev.2)</t>
  </si>
  <si>
    <t>50750000-7 - Servicii de intretinere a ascensoarelor (Rev.2)</t>
  </si>
  <si>
    <t>79714000-2 - Servicii de supraveghere (Rev.2); 79715000-9 - Servicii de patrulare (Rev.2)</t>
  </si>
  <si>
    <t>90524400-0 - Servicii de colectare, de transport si de eliminare a deseurilor spitalicesti (Rev.2)</t>
  </si>
  <si>
    <t>50311400-2 - Repararea si intretinerea calculatoarelor si a masinilor contabile (Rev.2)</t>
  </si>
  <si>
    <t>72415000-2 - Servicii de gazduire pentru operarea de site-uri WWW (World Wide Web) (Rev.2)</t>
  </si>
  <si>
    <t>98390000-3 Alte servicii (Rev.2)</t>
  </si>
  <si>
    <t>Materiale electrosanitare de intretinere</t>
  </si>
  <si>
    <t>31500000-1 - Aparatura de iluminat si lampi electrice (Rev.2); 31680000-6 - Articole si accesorii electrice (Rev.2); 44411100-5 - Robinete (Rev.2); 44167100-9 - Racorduri (Rev.2); 39144000-3 - Mobilier de baie (Rev.2); 44800000-8 - Vopsele, lacuri si masticuri (Rev.2); 42131400-0 - Robinete sau vane pentru instalatii sanitare (Rev.2)</t>
  </si>
  <si>
    <t xml:space="preserve">45261310-0 - Lucrari de hidroizolare (Rev.2); 45453000-7 - Lucrari de reparatii generale si de renovare (Rev.2); 45430000-0 - Lucrari de imbracare a podelelor si a peretilor (Rev.2); 45420000-7 - Lucrari de tamplarie si de dulgherie (Rev.2); 45421152-4 - Instalare de pereti despartitori (Rev.2) </t>
  </si>
  <si>
    <t>CONSTANTIN DANIELA</t>
  </si>
  <si>
    <t>33141320-9 - Ace medicale (Rev.2)</t>
  </si>
  <si>
    <t>18143000-3 - Echipamente de protectie (Rev.2)</t>
  </si>
  <si>
    <t>33140000-3 - Consumabile medicale (Rev.2)</t>
  </si>
  <si>
    <t>31711140-6 - Electrozi (Rev.2)</t>
  </si>
  <si>
    <t>33141420-0 - Manusi chirurgicale (Rev.2)</t>
  </si>
  <si>
    <t>19640000-4 - Saci si pungi din polietilena pentru deseuri (Rev.2); 33711900-6 - Sapun (Rev.2);  39525800-6 - Carpe pentru curatat (Rev.2);  39220000-0 - Echipament de bucatarie, articole de menaj si de uz casnic si articole de catering (Rev.2); 
 39800000-0 - Produse de curatat si de lustruit (Rev.2); 
 44511120-2 - Lopeti (Rev.2);44617000-8 - Cutii (Rev.2); 33141123-8 - Recipiente pentru ace (Rev.2); 18424000-7 - Manusi (Rev.2);  33761000-2 - Hartie igienica (Rev.2); 
 39831200-8 - Detergenti (Rev.2); 
 39224320-7 - Bureti (Rev.2);</t>
  </si>
  <si>
    <t>Reactivi pentru determinarea grupelor sanguine</t>
  </si>
  <si>
    <t xml:space="preserve">33696100-6  - Reactivi pentru determinarea grupelor sanguine (Rev.2) </t>
  </si>
  <si>
    <t>33696500-0 - Reactivi de laborator (Rev.2)</t>
  </si>
  <si>
    <t>Diverse produse de laborator</t>
  </si>
  <si>
    <t>CAVAL GABRIELA</t>
  </si>
  <si>
    <t>Alte produse antiseptice si dezinfectante</t>
  </si>
  <si>
    <t>Uniforme si echipament</t>
  </si>
  <si>
    <t xml:space="preserve">33199000-1 - Imbracaminte pentru personalul medical (Rev.2);18143000-3  - Echipamente de protectie (Rev.2); 18318200-3  - Capoate (Rev.2); 18318500-6  - Camasi de noapte pentru femei (Rev.2) </t>
  </si>
  <si>
    <t>Lenjerie si accesorii de pat</t>
  </si>
  <si>
    <t>39512500-9 - Fete de perna (Rev.2);   39518000-6 - Lenjerie de spital (Rev.2); 39518200-8  - Cearsafuri pentru sali de operatie (Rev.2);18318300-4  - Pijamale (Rev.2); 39516120-9  - Perne (Rev.2); 39512300-7  - Huse pentru saltele (Rev.2); 39143112-4  - Saltele (Rev.2)</t>
  </si>
  <si>
    <t>Diverse obiecte de inventar</t>
  </si>
  <si>
    <t>44423000-1 Diverse articole (Rev.2)</t>
  </si>
  <si>
    <t>Deplasari interne</t>
  </si>
  <si>
    <t>Diverse materiale de laborator</t>
  </si>
  <si>
    <t>22993200-9 - Hartie sau carton termosensibile (Rev.2); 33198000-4 - Articole din hartie pentru spitale (Rev.2); 38410000-2 - Instrumente de masurat (Rev.2); 33124131-2 - Benzi reactive (Rev.2); 33141411-4 - Scalpele si lame (Rev.2); 33793000-5 - Sticlarie pentru laborator (Rev.2); 33140000-3 - Consumabile medicale (Rev.2); 33198200-6 - Saculete sau plicuri din hartie pentru sterilizare (Rev.2)</t>
  </si>
  <si>
    <t>Carti, publicatii si materiale documentare</t>
  </si>
  <si>
    <t>Servicii de medicina muncii</t>
  </si>
  <si>
    <t>85147000-1 - Servicii de medicina muncii (Rev.2)</t>
  </si>
  <si>
    <t>Servicii externe pentru situatii de urgenta</t>
  </si>
  <si>
    <t>Servicii in domeniul securitatii si sanatatii in munca</t>
  </si>
  <si>
    <t>Lapte praf</t>
  </si>
  <si>
    <t>15511700-0 - Lapte praf (Rev.2)</t>
  </si>
  <si>
    <t>Servicii de protectie impotriva radiatiilor</t>
  </si>
  <si>
    <t>90721600-3 - Servicii de protectie impotriva radiatiilor (Rev.2)</t>
  </si>
  <si>
    <t>Prime de asigurare non-viata</t>
  </si>
  <si>
    <t>Chirii</t>
  </si>
  <si>
    <t>Alte cheltuieli cu bunuri si servicii</t>
  </si>
  <si>
    <t>85140000-2 - Diverse servicii de sanatate (Rev.2)</t>
  </si>
  <si>
    <t>Furnizare Gaze medicale</t>
  </si>
  <si>
    <t>24111500-0 - Gaze medicale (Rev.2)</t>
  </si>
  <si>
    <t>Antiseptice si dezinfectante</t>
  </si>
  <si>
    <t xml:space="preserve">33631600-8 - Antiseptice si dezinfectante (Rev.2) </t>
  </si>
  <si>
    <t xml:space="preserve">33690000-3 - Diverse medicamente (Rev.2) </t>
  </si>
  <si>
    <t>72600000-6 - Servicii de asistenta si de consultanta informatica (Rev. 2)</t>
  </si>
  <si>
    <t>Prestari servicii de paza, patrulare, monitorizare si supraveghere</t>
  </si>
  <si>
    <t>79713000-5 Servicii de paza (Rev. 2)</t>
  </si>
  <si>
    <t>Prestari servicii de spalatorie si curatatorie uscata</t>
  </si>
  <si>
    <t>98310000-9 - Servicii de spalatorie si curataorie uscata (Rev. 2)</t>
  </si>
  <si>
    <t>20.01.09 Materiale si prestari de servicii cu caracter functional cu TVA</t>
  </si>
  <si>
    <t xml:space="preserve">TOTAL 20.01.09 Materiale si prestari de servicii cu caracter functional </t>
  </si>
  <si>
    <t>20.01.30 Alte bunuri si servicii pentru intretinere si functionare cu TVA</t>
  </si>
  <si>
    <t>TOTAL 20.01.30 Alte bunuri si servicii pentru intretinere si functionare</t>
  </si>
  <si>
    <t xml:space="preserve">Prestari servicii de catering </t>
  </si>
  <si>
    <t>55523000-2 - Servicii de catering pentru alte societati sau institutii (Rev. 2)</t>
  </si>
  <si>
    <t>IANUARIE-SEPTEMBRIE</t>
  </si>
  <si>
    <t>20.03.01 Hrana pentru oameni</t>
  </si>
  <si>
    <t>TOTAL 20.03.01 Hrana pentru oameni</t>
  </si>
  <si>
    <t>20.04.01 Medicamente cu TVA</t>
  </si>
  <si>
    <t>TOTAL 20.04.01 Medicamente</t>
  </si>
  <si>
    <t>20.01.09 Materiale si prestari de servicii cu caracter functional cu TVA achizitii directe</t>
  </si>
  <si>
    <t>20.04.02 Materiale sanitare cu TVA</t>
  </si>
  <si>
    <t>TOTAL 20.04.02 Materiale sanitare</t>
  </si>
  <si>
    <t>20.04.03 Reactivi cu TVA</t>
  </si>
  <si>
    <t>TOTAL 20.04.03 Reactivi</t>
  </si>
  <si>
    <t>33696000-5 - Reactivi si produse de contrast (Rev.2)</t>
  </si>
  <si>
    <t>20.04.04 Dezinfectanti cu TVA</t>
  </si>
  <si>
    <t>TOTAL 20.04.04 Dezinfectanti</t>
  </si>
  <si>
    <t>20.04.04 Dezinfectanti achizitii directe cu TVA</t>
  </si>
  <si>
    <t>20.04.03 Reactivi achizitii directe cu TVA</t>
  </si>
  <si>
    <t>20.04.02 Materiale sanitare achizitii directe cu TVA</t>
  </si>
  <si>
    <t>20.04.01 Medicamente achizitii directe cu TVA</t>
  </si>
  <si>
    <t>20.01.30 Alte bunuri si servicii pentru intretinere si functionare achizitii directe cu TVA</t>
  </si>
  <si>
    <t>TOTAL ART. 20.01.01 FURNITURI DE BIROU CU TVA</t>
  </si>
  <si>
    <t>TOTAL ART. 20.01.02 MATERIALE DE CURATENIE CU TVA</t>
  </si>
  <si>
    <t>TOTAL ART. 20.01.03 ILUMINAT, INCALZIT SI FORTA MOTRICA CU TVA</t>
  </si>
  <si>
    <t>TOTAL ART. 20.01.04 APA, CANAL SI SALUBRITATE CU TVA</t>
  </si>
  <si>
    <t>TOTAL ART. 20.01.05 CARBURANTI SI LUBRIFIANTI CU TVA</t>
  </si>
  <si>
    <t>TOTAL ART. 20.01.06 PIESE DE SCHIMB CU TVA</t>
  </si>
  <si>
    <t>TOTAL ART. 20.01.08 POSTA, TELECOMUNICATII, RADIO, TV SI INTERNET CU TVA</t>
  </si>
  <si>
    <t>TOTAL ART. 20.01.09 MATERIALE SI PRESTARI SERVICII CU CARACTER FUNCTIONAL CU TVA</t>
  </si>
  <si>
    <t>TOTAL ART. 20.01.30 ALTE BUNURI SI SERVICII PENTRU INTRETINERE SI FUNCTIONARE CU TVA</t>
  </si>
  <si>
    <t>TOTAL ART. 20.02 REPARATII CURENTE CU TVA</t>
  </si>
  <si>
    <t>TOTAL ART. 20.04.01 MEDICAMENTE CU TVA</t>
  </si>
  <si>
    <t>TOTAL ART. 20.04.02 MATERIALE SANITARE CU TVA</t>
  </si>
  <si>
    <t>TOTAL ART. 20.04.03 REACTIVI CU TVA</t>
  </si>
  <si>
    <t>TOTAL ART. 20.04.04 DEZINFECTANTI CU TVA</t>
  </si>
  <si>
    <t>TOTAL ART. 20.05.01 UNIFORME SI ECHIPAMENT CU TVA</t>
  </si>
  <si>
    <t>TOTAL ART. 20.05.03 LENJERIE SI ACCESORII DE PAT CU TVA</t>
  </si>
  <si>
    <t>TOTAL ART. 20.05.30 ALTE OBIECTE DE INVENTAR CU TVA</t>
  </si>
  <si>
    <t>TOTAL ART. 20.06.01 DEPLASARI INTERNE, DETASARI, TRANSFERARI CU TVA</t>
  </si>
  <si>
    <t>TOTAL ART. 20.09 MATERIALE DE LABORATOR CU TVA</t>
  </si>
  <si>
    <t>TOTAL ART. 20.11 CARTI, PUBLICATII SI MATERIALE DOCUMENTARE CU TVA</t>
  </si>
  <si>
    <t>TOTAL ART. 20.14 PROTECTIA MUNCII CU TVA</t>
  </si>
  <si>
    <t>TOTAL ART. 20.30.03 PRIME DE ASIGURARE NON-VIATA CU TVA</t>
  </si>
  <si>
    <t>TOTAL ART. 20.30.04 CHIRII CU TVA</t>
  </si>
  <si>
    <t>TOTAL ART. 20.30.30 ALTE CHELTUIELI CU TVA</t>
  </si>
  <si>
    <t>VALOARE TOTALA CU TVA</t>
  </si>
  <si>
    <t>Director financiar contabil,</t>
  </si>
  <si>
    <t>Compartiment intern specializat în domeniul achizitiilor publice/persoana desemnata</t>
  </si>
  <si>
    <t>Ec. Ligia Zamfira</t>
  </si>
  <si>
    <t>Ref. Spec. Irina Cinciu</t>
  </si>
  <si>
    <t>INSTITUTUL NATIONAL DE NEUROLOGIE SI BOLI NEUROVASCULARE</t>
  </si>
  <si>
    <t>COD FISCAL 7548010</t>
  </si>
  <si>
    <t>Se aproba,</t>
  </si>
  <si>
    <t>Manager,</t>
  </si>
  <si>
    <t>Dr. Corneliu Toader</t>
  </si>
  <si>
    <t>x</t>
  </si>
  <si>
    <t>modificare, completare, adaugare,eliminare</t>
  </si>
  <si>
    <t>modificare buget</t>
  </si>
  <si>
    <t>Cinciu Irina - Ref. Spec.</t>
  </si>
  <si>
    <t>Manager, Director Financiar, Director Medical</t>
  </si>
  <si>
    <t>toate art. Bugetare</t>
  </si>
  <si>
    <t>33100000-1 Echipamente medicale (Rev.2)</t>
  </si>
  <si>
    <t>Licente fortigate</t>
  </si>
  <si>
    <t>SEPTEMBRIE</t>
  </si>
  <si>
    <t>48732000-8 - Pachete software pentru securitatea datelor (Rev.2)</t>
  </si>
  <si>
    <t>70.01.02 Masini si echipamente medicale cu TVA</t>
  </si>
  <si>
    <t>TOTAL 70.01.02 Masini si echipamente medicale</t>
  </si>
  <si>
    <t>39143123-4 - Noptiere (Rev.2)</t>
  </si>
  <si>
    <t>Director medical,</t>
  </si>
  <si>
    <t>Dr. Maris Claudia</t>
  </si>
  <si>
    <t>33196000-0 - Mijloace auxiliare medicale (Rev.2)</t>
  </si>
  <si>
    <t>33182100-0 - Defibrilator (Rev.2)</t>
  </si>
  <si>
    <t>TOTAL ART. 71.01.30 ALTE ACTIVE FIXE CU TVA</t>
  </si>
  <si>
    <t>71.01.30 ALTE ACTIVE FIXE achizitii directe cu TVA</t>
  </si>
  <si>
    <t>70.01.02 Masini si echipamente medicale achizitie directa cu TVA</t>
  </si>
  <si>
    <t>30232110-8 Imprimante laser (Rev.2)</t>
  </si>
  <si>
    <t>Implanturi si instrumente chirurgicale</t>
  </si>
  <si>
    <t xml:space="preserve"> 33162000-3 - Dispozitive si instrumente pentru blocul operator (Rev.2</t>
  </si>
  <si>
    <t>Lotiune pentru spalarea mainilor MANISOFT 500 ml</t>
  </si>
  <si>
    <t>33741100-7 - Produse de curatare a mainilor (Rev.2)</t>
  </si>
  <si>
    <t>Octenisan® Waschlotion - ambalaj flacon 1 litru</t>
  </si>
  <si>
    <t>33700000-7 - Produse de ingrijire personala (Rev.2)</t>
  </si>
  <si>
    <t>38412000-6 - Termometre (Rev.2)</t>
  </si>
  <si>
    <t>18812200-6 - Cizme de cauciuc (Rev.2)</t>
  </si>
  <si>
    <t>Cizme protectie</t>
  </si>
  <si>
    <t>31521000-4 - Lampi (Rev.2)</t>
  </si>
  <si>
    <t>31515000-9 - Lampi cu ultraviolete (Rev.2)</t>
  </si>
  <si>
    <t>71317100-4 Servicii de consultanta in protectia contra incendiilor si a exploziilor si in controlul incendiilor si al exploziilor (Rev.2)</t>
  </si>
  <si>
    <t>71317000-3 Servicii de consultanta in protectia contra riscurilor si in controlul riscurilor (Rev.2)</t>
  </si>
  <si>
    <t>MOUSE USB 3300 SERIOUX</t>
  </si>
  <si>
    <t>30237410-6 - Mouse pentru computer (Rev.2)</t>
  </si>
  <si>
    <t>33191000-5 - Aparate de sterilizare, de dezinfectare si de igienizare (Rev.2)</t>
  </si>
  <si>
    <t>19520000-7 - Produse din plastic (Rev.2)</t>
  </si>
  <si>
    <t>39224340-3 - Pubele (Rev.2)</t>
  </si>
  <si>
    <t>44618500-0 - Cuve (Rev.2)</t>
  </si>
  <si>
    <t>39221200-9 - Vesela de masa (Rev.2)</t>
  </si>
  <si>
    <t>33192300-5 - Mobilier medical, cu exceptia paturilor si a meselor (Rev.2)</t>
  </si>
  <si>
    <t>33194100-7 - Aparate si instrumente pentru perfuzie (Rev.2)</t>
  </si>
  <si>
    <t>39112000-0 - Scaune (Rev.2)</t>
  </si>
  <si>
    <t>39360000-3 - Echipament de sigilare (Rev.2)</t>
  </si>
  <si>
    <t>39715240-1 - Aparate electrice de incalzire ambientala (Rev.2)</t>
  </si>
  <si>
    <t>39122100-4 Dulapuri (Rev.2)</t>
  </si>
  <si>
    <t xml:space="preserve">TOTAL BUNURI SI SERVICII </t>
  </si>
  <si>
    <t>Echipamente protectie personal medical, pacienti</t>
  </si>
  <si>
    <t>Materiale sanitare 3 loturi (clisme, echip paciet critic, pungi urina)</t>
  </si>
  <si>
    <t>33124130-5 - Accesorii de diagnosticare (Rev.2)</t>
  </si>
  <si>
    <t>34913000-0 - Diverse piese de schimb (Rev.2)</t>
  </si>
  <si>
    <t>Intretinere si service lunar pentru 3 lifturi</t>
  </si>
  <si>
    <t>PAAP 2020</t>
  </si>
  <si>
    <t>Achiziții directe 2020</t>
  </si>
  <si>
    <t>Alte cheltuieli de investitii</t>
  </si>
  <si>
    <t>DEBITMETRU</t>
  </si>
  <si>
    <t>BARBOTOARE O2 CU H2O STERILA UF SET COMPLET 340ML/UMIDIFICATOR</t>
  </si>
  <si>
    <t>FILTRU FINAL APA STERILA 31 ZILE</t>
  </si>
  <si>
    <t>SET COMPLET CABLURI MONITOR PACIENT PENTRU MONITOR DRAGER</t>
  </si>
  <si>
    <t>ASPIRATOR TIP VENTURI PE AER COMPRIMAT 4 BAR COMPLET CU VAS SECRETII 1L CU SUPORT PERETE</t>
  </si>
  <si>
    <t>SET COMPLET MONITORIZARE PACIENT PENTRU MONITOR SCHILLER</t>
  </si>
  <si>
    <t>Service aparate frigorifice</t>
  </si>
  <si>
    <t>Service sterilizare</t>
  </si>
  <si>
    <t>33198000-4 - Articole din hartie pentru spitale (Rev.2)</t>
  </si>
  <si>
    <t>24455000-8 - Dezinfectanti (Rev.2); 33631600-8 Antiseptice si dezinfectante (Rev.2)</t>
  </si>
  <si>
    <t xml:space="preserve">Servicii de monitorizare dozimetrică </t>
  </si>
  <si>
    <t>STAMPILA</t>
  </si>
  <si>
    <t>CARUCIOR INSTRUMENTAR INOX 3 POLITE</t>
  </si>
  <si>
    <t>LARINGOSCOP</t>
  </si>
  <si>
    <t>PARAVAN 3 ELEMENTI</t>
  </si>
  <si>
    <t>PARAVAN 5 ELEMENTI</t>
  </si>
  <si>
    <t>PULSOXIMETRU</t>
  </si>
  <si>
    <t>SALTEA ANTIESCARE</t>
  </si>
  <si>
    <t>TENSIOMETRU ELECTRONIC</t>
  </si>
  <si>
    <t>VIZIERA DE PROTECTIE PT FATA PLEXIGLAS</t>
  </si>
  <si>
    <t>APARAT AER CONDITIONAT</t>
  </si>
  <si>
    <t>CONTAINER STERILIZARE</t>
  </si>
  <si>
    <t>COS GUNOI STRADAL</t>
  </si>
  <si>
    <t>COS GUNOI CU PEDALA</t>
  </si>
  <si>
    <t>CUTIE PVC DEPOZITARE 430*230*280</t>
  </si>
  <si>
    <t>FARFURII</t>
  </si>
  <si>
    <t>GALEATA CU STORCATOR</t>
  </si>
  <si>
    <t>TERMOMETRE FRIGIDER</t>
  </si>
  <si>
    <t>39717200-3 - Aparate de aer conditionat (Rev.2)</t>
  </si>
  <si>
    <t>30192153-8 Stampile cu text (Rev.2)</t>
  </si>
  <si>
    <t>34911100-7 - Carucioare (Rev.2)</t>
  </si>
  <si>
    <t>33190000-8 - Diverse aparate si produse medicale (Rev.2)</t>
  </si>
  <si>
    <t>39143112-4 - Saltele (Rev.2)</t>
  </si>
  <si>
    <t>33123100-9 - Tensiometru (Rev.2)</t>
  </si>
  <si>
    <t>32323000-3 - Monitoare video (Rev.2)</t>
  </si>
  <si>
    <t>30141200-1 - Calculatoare de birou (Rev.2)</t>
  </si>
  <si>
    <t>18443500-1 - Viziere (Rev.2)</t>
  </si>
  <si>
    <t>30233300-4 - Cititoare de carduri inteligente (Rev.2)</t>
  </si>
  <si>
    <t>38434520-7 Analizoare de sange (Rev.2)</t>
  </si>
  <si>
    <t>39711130-9 - Frigidere (Rev.2)</t>
  </si>
  <si>
    <t>32550000-3 Echipament telefonic (Rev.2)</t>
  </si>
  <si>
    <t>39152000-2 - Rafturi mobile (Rev.2)</t>
  </si>
  <si>
    <t>32342100-3 Casti (Rev.2)</t>
  </si>
  <si>
    <t>39224330-0 Galeti (Rev.2)</t>
  </si>
  <si>
    <t>39224340-3 Pubele (Rev.2)</t>
  </si>
  <si>
    <t>Servicii de analiza sau consultanta tehnica RSTVI</t>
  </si>
  <si>
    <t>71621000-7 - Servicii de analiza sau consultanta tehnica (Rev.2)</t>
  </si>
  <si>
    <t>Servicii mentenanta echipamente securitate si CATV</t>
  </si>
  <si>
    <t>50334110-9 - Servicii de intretinere a retelei telefonice (Rev.2)</t>
  </si>
  <si>
    <t>35111000-5 - Echipament de stingere a incendiilor (Rev.2)</t>
  </si>
  <si>
    <t>APARAT DE LIPIT LM 2000 INKL BUTELIE DE GAZ</t>
  </si>
  <si>
    <t>APARAT TELEFONIC KX-TS500 PANASONIC</t>
  </si>
  <si>
    <t>BOL CU MANER</t>
  </si>
  <si>
    <t>CALORIFER ELECTRIC ZASSZR 13 ELEMENTI</t>
  </si>
  <si>
    <t>CARUCIOR BUTELIE DE GAZ 10-15L</t>
  </si>
  <si>
    <t>CASOLETE</t>
  </si>
  <si>
    <t>CASTI ANTIFONICE CU VIZOR DIN POLICRBONAT</t>
  </si>
  <si>
    <t>CITITOR DE CARDURI DE SANATATE CU TASTATURA SI DISPLAY OMNIKEY 3821</t>
  </si>
  <si>
    <t>COS COLECTOR DE DESEURI CU PEDALA 50L</t>
  </si>
  <si>
    <t>COS GUNOI PEDALA</t>
  </si>
  <si>
    <t>CUTIE L25 TANSPORT</t>
  </si>
  <si>
    <t>CUTIE PVC DEPOZITARE 500*450*200</t>
  </si>
  <si>
    <t>CUTII  P0VC DEPOZITARE 400*180*200</t>
  </si>
  <si>
    <t>CUTII PVC DEPOZITARE  430*230*280</t>
  </si>
  <si>
    <t>CUTII PVC DEPOZITARE 330*160*160MM</t>
  </si>
  <si>
    <t>CUTII PVC DEPOZITARE 400*280*250</t>
  </si>
  <si>
    <t>CUTII PVC DEPOZITARE 500*400*200</t>
  </si>
  <si>
    <t>CUTII TRANSPORT 8L</t>
  </si>
  <si>
    <t>DULAP 2 COMPARTIMENTE 3/4 POLITE 900*600*2200MM</t>
  </si>
  <si>
    <t>DULAP 2 COMPARTIMENTE 3POLITE 500*550*550*2200/2300</t>
  </si>
  <si>
    <t>DULAP 2 COMPARTIMENTE SI 3/4 POLITE 600*500*2550MM</t>
  </si>
  <si>
    <t>DULAP 3 COMPARTIMENTE 3POLITE 600*500*2400</t>
  </si>
  <si>
    <t>DULAP 4 COMPARTIMENTE 2 POLITE</t>
  </si>
  <si>
    <t>DULAP 4 COMPARTIMENTE 3 POLITE 1000*550*2200/2300</t>
  </si>
  <si>
    <t>DULAP 4 COMPARTIMENTE 3/4 800*700*2550MM</t>
  </si>
  <si>
    <t>DULAP 4 COMPARTIMENTE 3/4 POLITE 600*500*2550MM</t>
  </si>
  <si>
    <t>DULAP 4 COMPARTIMENTE 450*500*2100</t>
  </si>
  <si>
    <t>DULAP 6 COMPARTIMENTE 3POLITE  900*500*2400</t>
  </si>
  <si>
    <t>DULAP 6 COMPARTIMENTE 5 POLITE</t>
  </si>
  <si>
    <t>DULAP 6COMPARTIMENTE 1150*450*900</t>
  </si>
  <si>
    <t>DULAP 8 COMPARTIMENTE CU SERTARE 1150*500*900</t>
  </si>
  <si>
    <t>DULAP 8COMPARTIMENTE 900*500*2100</t>
  </si>
  <si>
    <t>DULAP 9 COMPARTIMENTE 1650*-400*2100/800</t>
  </si>
  <si>
    <t>FIVE SMART UVC BACTERICIDE.VIRUCIDE LAMP</t>
  </si>
  <si>
    <t>FRIGIDER 115L</t>
  </si>
  <si>
    <t>FRIGIDER CU 2USI 212L</t>
  </si>
  <si>
    <t>GLUCOMETRU IME DC IDIA</t>
  </si>
  <si>
    <t>IMPRIMANTA 3020VBI PHASER 3020 PRINTER</t>
  </si>
  <si>
    <t>IMPRIMANTA LASER</t>
  </si>
  <si>
    <t>LAMA LARIGOSCOP</t>
  </si>
  <si>
    <t>LAMPA BACTERICIDA/VIRUCIDA UVC FIFE SMART</t>
  </si>
  <si>
    <t>LAMPA LIPIT PIEZO*4 CARTUSE GAZ</t>
  </si>
  <si>
    <t>LAMPA UVC PHILIPS PL-L( CU VIZIERE 2 BUC, MANUSI PVC 4 BUC)</t>
  </si>
  <si>
    <t>MASCA PT TERAPIE CPAP /NIV FULL FACE AUTOCLAVABILA</t>
  </si>
  <si>
    <t>MASINA  SIGILAT PUNGI STERILIZARE</t>
  </si>
  <si>
    <t>MONITOARE LED PHILIPS 24 DISPLAYPORT DVI-D USB 2.0 ALB</t>
  </si>
  <si>
    <t>MONITORLED MVA AOC</t>
  </si>
  <si>
    <t>MULTIFUNCTIONAL LASER HP LASERJET PRO MFP M227FDW</t>
  </si>
  <si>
    <t>MULTIFUNCTIONAL LASER MONOCROM CANON I SENSYS NMF443DW</t>
  </si>
  <si>
    <t>MULTIFUNCTIONAL LASER MONOCROM XEROX WORKCENTRE 3215V,ADF WIRLEESS</t>
  </si>
  <si>
    <t>MULTIFUNCTIONALA BROTHER MFC-L5500DN MONOCROM</t>
  </si>
  <si>
    <t>NOPTIERE SPITAL</t>
  </si>
  <si>
    <t>PARAVAN MOBIL 5 SECTIUNI</t>
  </si>
  <si>
    <t>PICHET PSI (PANOU INCENDIU)</t>
  </si>
  <si>
    <t>PLITA ELECTRICA</t>
  </si>
  <si>
    <t>RAFTURI MET</t>
  </si>
  <si>
    <t>SCAUN RIO</t>
  </si>
  <si>
    <t>SISTEM DESTOP PROCESORINTEL CORE 5-9400 COFFE LAKE 2.9GH BX80684159400</t>
  </si>
  <si>
    <t>SISTEM OFFICE AMD RYZEN 3 2200G 3.5GHZ 8GB DDR4 1TB HDD*128GB SSD</t>
  </si>
  <si>
    <t>STINGATOR       P6</t>
  </si>
  <si>
    <t>SUPORT SAC MENAJER 120L</t>
  </si>
  <si>
    <t>TENSIOMERTU CU STETOSCOP</t>
  </si>
  <si>
    <t>TENSIOMETRU ELECTRONIC AUTOMAT</t>
  </si>
  <si>
    <t>TERMOMETRE CAMERA</t>
  </si>
  <si>
    <t>TERMOMETRU NON CONTACT</t>
  </si>
  <si>
    <t>TROLIU/ CARUCIOR</t>
  </si>
  <si>
    <t>TUSIERA</t>
  </si>
  <si>
    <t>VANA  DEZINFECTIE 30L CU ROBINET</t>
  </si>
  <si>
    <t>VANA DEZINFECTIE 10L CIU CAPAC ALB</t>
  </si>
  <si>
    <t>VANA DEZINFECTIE 5L</t>
  </si>
  <si>
    <t>VIZIERA DE PROTRECTIE</t>
  </si>
  <si>
    <t>VIZOR DE RADIOPROTECTIE BRV500</t>
  </si>
  <si>
    <t>35113420-9 - Imbracaminte de protectie impotriva agentilor nucleari si radiologici (Rev.2)</t>
  </si>
  <si>
    <t>30192111-2 Tusiere (Rev.2)</t>
  </si>
  <si>
    <t>38436310-6 - Plite electrice (Rev.2)</t>
  </si>
  <si>
    <t>33171210-4 - Masca de reanimare (Rev.2)</t>
  </si>
  <si>
    <t>TOTAL ART. 20.13 PREGATIRE PROFESIONALA CU TVA</t>
  </si>
  <si>
    <t>PREGATIRE PROFESIONALA</t>
  </si>
  <si>
    <t>APARATE AER CONDITIONAT</t>
  </si>
  <si>
    <t>STATIV PERFUZII DIN INOX</t>
  </si>
  <si>
    <t>CANAPELE</t>
  </si>
  <si>
    <t>33600000-6 - Produse farmaceutice (Rev.2)</t>
  </si>
  <si>
    <t>Prestari servicii consultanta acreditare spital</t>
  </si>
  <si>
    <t>20.01.02 Materiale pentru curatenie cu TVA</t>
  </si>
  <si>
    <t>20.01.02 Materiale pentru curatenie cu TVA achizitii directe</t>
  </si>
  <si>
    <t>TOTAL 20.01.02 Materiale pentru curatenie</t>
  </si>
  <si>
    <t>Diverse piese de schimb</t>
  </si>
  <si>
    <t>CONSUMABILE MEDICALE (seringi, perfuzoare, tifon, saci cadavre, recipiente intepatoare)</t>
  </si>
  <si>
    <t>Acord – cadru de furnizare medicamente uz uman divizate pe 20 loturi</t>
  </si>
  <si>
    <t>42514310-8 - Filtre de aer (Rev.2)</t>
  </si>
  <si>
    <t>35125100-7 - Senzori (Rev.2)</t>
  </si>
  <si>
    <t>Piese schimb sterlizare ISM 3</t>
  </si>
  <si>
    <t>42141000-9 - Angrenaje, elemente de angrenare si de antrenare cilindrice (Rev.2)</t>
  </si>
  <si>
    <t>39525200-0 - Elemente filtrante din panza (Rev.2)</t>
  </si>
  <si>
    <t>Ac concentric dispozabil lungime 37 mm x 0,46 mm - 26G</t>
  </si>
  <si>
    <t>ELECTROZI EKG</t>
  </si>
  <si>
    <t>MANUSI CHIRURGICALE</t>
  </si>
  <si>
    <t>PIPE GUEDEL</t>
  </si>
  <si>
    <t>33141000-0 - Consumabile medicale nechimice de unica folosinta si consumabile hematologice (Rev.2)</t>
  </si>
  <si>
    <t>Trusa microchirurgie sterila</t>
  </si>
  <si>
    <t>33141620-2 - Truse medicale (Rev.2)</t>
  </si>
  <si>
    <t>GRUPE SANGUINE seruri hemotest</t>
  </si>
  <si>
    <t>33696100-6 - Reactivi pentru determinarea grupelor sanguine (Rev.2)</t>
  </si>
  <si>
    <t>SERAFOL AB0+D</t>
  </si>
  <si>
    <t>TOLUEN PENTRU ANALIZA / TOLUEN PA</t>
  </si>
  <si>
    <t>24321222-2 - Toluen (Rev.2)</t>
  </si>
  <si>
    <t>30237280-5 - Accesorii de alimentare (Rev.2)</t>
  </si>
  <si>
    <t>UPS 3000VA/2700W</t>
  </si>
  <si>
    <t>31711400-7 - Valve si tuburi (Rev.2)</t>
  </si>
  <si>
    <t>Prestari servicii GDPR/serv consultanta si securitatea informatiilor iulie,ctr.220/2021</t>
  </si>
  <si>
    <t>Acord - cadru de furnizare medicamente uz uman divizate pe 48 loturi</t>
  </si>
  <si>
    <t>Agregat frigorific automatizat camera mortuara capacitate 12 m3</t>
  </si>
  <si>
    <t>50730000-1 - Servicii de reparare si de intretinere a grupurilor de refrigerare (Rev.2)</t>
  </si>
  <si>
    <t>Lucrari de instalatii gaze medicale -Saloane/rezerve suport COVID</t>
  </si>
  <si>
    <t xml:space="preserve"> 33157810-6 - Instalatie de oxigenoterapie (Rev.2)</t>
  </si>
  <si>
    <t>22000000-0 - Imprimate si produse conexe (Rev.2); 22900000-9 - Diverse imprimate (Rev.2); 22458000-5 - Imprimate la comanda (Rev.2);22852000-7 - Dosare (Rev.2)</t>
  </si>
  <si>
    <t>Certificat digital calificat</t>
  </si>
  <si>
    <t>Reparatii curente (LUCRARI TAMPLARIE PVC, GEAM STICLA, PANEL SI FERONERIE TRAFIC INTENS; LUCRARI TAMPLARIE PVC; Lucrari refacere tablouri electrice ATI; LUCRARI DE REPARATII SI RENOVARE; LUCRARI CONFECTIONARE,DEMONTARE,MONTAJ TAMPLARIE PVC; Lucrari de confectionare si montaj balustrade/mana curenta otel inox; Lucrari de inlocuire canalizare 160 , servicii curatare si spalare canalizare; Lucrari de interventie la instalatiile de termoficare si incalzire; LUCRARI DE REPARATIE INSTALATIE/TABLOURI ELECTRICE)</t>
  </si>
  <si>
    <t>Astonin H cutie x 50cpr.</t>
  </si>
  <si>
    <t>33690000-3 - Diverse medicamente (Rev.2)</t>
  </si>
  <si>
    <t>33642200-4 - Corticosteroizi pentru uz sistemic (Rev.2)</t>
  </si>
  <si>
    <t>33616000-1 - Vitamine (Rev.2)</t>
  </si>
  <si>
    <t>Servicii de reparare si de intretinere a automobilelor B-74-XOD</t>
  </si>
  <si>
    <t>50112000-3 - Servicii de reparare si de intretinere a automobilelor (Rev.2)</t>
  </si>
  <si>
    <t>SERVICII MENTENANTA RETEA SI CENTRALA TELEFONICA</t>
  </si>
  <si>
    <t>SERVICII MENTENANTA GRUPURI REFRIGERARE 4-6 SI -30-36 GRADE CELSIUS</t>
  </si>
  <si>
    <t>SERVICII MENTENANTA LUNARA CTA-uri si CHILLER 178 KW</t>
  </si>
  <si>
    <t>42514000-2 - Dispozitive si aparate de filtrare sau de purificare a gazelor (Rev.2)</t>
  </si>
  <si>
    <t>Revizie microscop operator OPMI Pentero</t>
  </si>
  <si>
    <t>50000000-5 - Servicii de reparare si intretinere (Rev.2)</t>
  </si>
  <si>
    <t>Revizie anuala grup electrogen  100KVA</t>
  </si>
  <si>
    <t>31121100-1 - Grupuri electrogene cu motor cu aprindere prin compresie (Rev.2)</t>
  </si>
  <si>
    <t xml:space="preserve">Reparatii PERFUSOR SPACE </t>
  </si>
  <si>
    <t>Service prize oxigen, uscator BADME020 si Compresor Boge S15</t>
  </si>
  <si>
    <t>Acord - cadru de furnizare medicamente uz uman divizate pe 2 loturi</t>
  </si>
  <si>
    <t xml:space="preserve"> 33651100-9 - Antibacterieni pentru uz sistemic (Rev.2)</t>
  </si>
  <si>
    <t>TOTAL ART. 71.01.01 Mijloace fixe  CU TVA</t>
  </si>
  <si>
    <t>La care se adauga: Mijloace fixe</t>
  </si>
  <si>
    <t>Acord - cadru de furnizare medicamente uz uman divizate pe 84 loturi</t>
  </si>
  <si>
    <t>Rola role cearceaf hartie ALBA pentru examinare consultatie medical doua 2 straturi 60 x 50 60x50 m</t>
  </si>
  <si>
    <t>33141615-4 - Pungi pentru recoltarea urinei (Rev.2)</t>
  </si>
  <si>
    <t>SOL.PERF ARGININA-SORBITOL 250ML X 12FL</t>
  </si>
  <si>
    <t>33622000-6 - Medicamente pentru sistemul cardiovascular (Rev.2)</t>
  </si>
  <si>
    <t>33661500-6 - Psiholeptice (Rev.2)</t>
  </si>
  <si>
    <t>33610000-9 - Medicamente pentru tractul digestiv si metabolism (Rev.2)</t>
  </si>
  <si>
    <t>33661400-5 - Medicamente impotriva bolii Parkinson (Rev.2)</t>
  </si>
  <si>
    <t>Prestari Servicii de asistenta tehnica si mentenanta software- pentru sistemul informatic Hospital Management Solution, pentru Lotul 3 Servicii de asistenta tehnica si mentenanta software- pentru sistemul informatic Hospital Management Suite, pentru Lotul 4 Servicii de asistenta tehnica si mentenanta software- pentru sistemul informatic Hospital Management Suite - Salary Manager</t>
  </si>
  <si>
    <t>Acord - cadru de furnizare medicamente uz uman divizate pe 24 loturi</t>
  </si>
  <si>
    <t>Medicamente uz uman divizate pe 30 loturi</t>
  </si>
  <si>
    <t>Conf. Dr. Corneliu Toader</t>
  </si>
  <si>
    <t>Servicii de spalatorie si curatatorie uscata (lavete, mopuri)</t>
  </si>
  <si>
    <t>BORCANE ASPIRATIE CHIRURGICALA PT COLECTARE FLUIDE</t>
  </si>
  <si>
    <t>FURTUN SILICONIC PENTRU ASPIRATIE</t>
  </si>
  <si>
    <t>FUSER UNIT HP M401 M425 220 COMPATIBIL-CILINDRU</t>
  </si>
  <si>
    <t>HARD DISK PC HDDTOSHIBA 500GB 7200 32MB SATA3</t>
  </si>
  <si>
    <t>KIT PERIFERICE SPACER SPDS (TASTATURA)</t>
  </si>
  <si>
    <t>ROTI</t>
  </si>
  <si>
    <t>SURSA ALIMENTARE</t>
  </si>
  <si>
    <t>SWITCH TP-LINK TL-SF1005D5 PORTURI</t>
  </si>
  <si>
    <t>CABLU ECG/EKG 10 FIRE BIONET/EE100URI CABLU ECG PROT UNIVERSALE BANANA 4MM</t>
  </si>
  <si>
    <t>CABLU ECG/EKG CU 5 NDERIVATII DRAGER/CR  6 63335IC MINDRAY PM-7000,6201</t>
  </si>
  <si>
    <t>CAPCANE  APA</t>
  </si>
  <si>
    <t>CARTUS PREFILTRARE APA LAVOAR 1 MICRON</t>
  </si>
  <si>
    <t>CARTUS PREFILTRARE APA LAVOAR 20 MICRONI</t>
  </si>
  <si>
    <t>CARTUS PREFILTRARE APA LAVOAR 5 MICRONI</t>
  </si>
  <si>
    <t>ELECTROZI CLESTE SET 4 CLESTI</t>
  </si>
  <si>
    <t>ELECTROZI CLESTI</t>
  </si>
  <si>
    <t>FILTRU BACTERIAN TIP PALARIUTA PT MONITOR</t>
  </si>
  <si>
    <t>FILTRU PENTRU ANESTEZIE SI TERAPIE INTENSIVA PALL BB100ES</t>
  </si>
  <si>
    <t>FURTUN AER NIMB MONITOR NIHON-KOHDEN</t>
  </si>
  <si>
    <t>FURTUN SILICONIC PT ASPRIRATIE 25481 SILICONE TUBE</t>
  </si>
  <si>
    <t>KIT RESUSCITARE BALON RUBEN</t>
  </si>
  <si>
    <t>MANSETA NIBP REUTILIZABILA MONITOR ADULT SINGLE TUBE</t>
  </si>
  <si>
    <t>MANSETA NIMB REUTILIZABILA MONITOR</t>
  </si>
  <si>
    <t>O RING</t>
  </si>
  <si>
    <t>SAC COLECTARE SECTETII CU AGENT GELIFICARE</t>
  </si>
  <si>
    <t>SENZOR DE TEMPERATURA REUTILIZABIL MONITOR DRAGER INFINITY</t>
  </si>
  <si>
    <t>SENZOR FLUX SPIROLOG SET 5  BUC SENZOR  FLUX</t>
  </si>
  <si>
    <t>SENZOR OXIGEN ANESTEZIE DRAGER FABIUS</t>
  </si>
  <si>
    <t>SENZOR SPO2 COMPATIBIL DRAGER INFINITY</t>
  </si>
  <si>
    <t>SENZOR SPO2 PT MONITOR NIHON KOHDEN</t>
  </si>
  <si>
    <t>SET CARTUSE (SISTEM PREFILTRARE)</t>
  </si>
  <si>
    <t>SET DE FURTUNE ESANTIONARE</t>
  </si>
  <si>
    <t>VALVA EXPIR  SAVINA</t>
  </si>
  <si>
    <t>VAS ASPIRATIE MAX 2000FC</t>
  </si>
  <si>
    <t>Nr. Crt.</t>
  </si>
  <si>
    <t>numep</t>
  </si>
  <si>
    <t>ump</t>
  </si>
  <si>
    <t>cant</t>
  </si>
  <si>
    <t>pret_fact</t>
  </si>
  <si>
    <t>Valoare farva TVA</t>
  </si>
  <si>
    <t>valoare_tva</t>
  </si>
  <si>
    <t>categ_nume</t>
  </si>
  <si>
    <t>nume_gest</t>
  </si>
  <si>
    <t>art_id</t>
  </si>
  <si>
    <t>nume_art</t>
  </si>
  <si>
    <t>cpsa_id</t>
  </si>
  <si>
    <t>BUC</t>
  </si>
  <si>
    <t>PIESE SCHIMB</t>
  </si>
  <si>
    <t>MAGAZIE MATERIALE</t>
  </si>
  <si>
    <t>20.01.06</t>
  </si>
  <si>
    <t>PIESE DE SCHIMB</t>
  </si>
  <si>
    <t>34913000-0</t>
  </si>
  <si>
    <t>ML</t>
  </si>
  <si>
    <t>PIESE SCHIMB PR ATI BS</t>
  </si>
  <si>
    <t>33190000-8</t>
  </si>
  <si>
    <t>33157700-2</t>
  </si>
  <si>
    <t>44321000-6</t>
  </si>
  <si>
    <t>38421110-6</t>
  </si>
  <si>
    <t>34324000-4 - Roti, piese si accesorii (Rev.2)</t>
  </si>
  <si>
    <t>30230000-0 - Material informatic (Rev.2)</t>
  </si>
  <si>
    <t>33169400-6 - Recipiente cu utilizare chirurgicala (Rev.2)</t>
  </si>
  <si>
    <t>Prestari servicii asistenta medicala farmacie</t>
  </si>
  <si>
    <t>Prestari servicii asistenta medicala infectii nosocomiale - medic infectionist</t>
  </si>
  <si>
    <t>Acord - cadru de furnizare medicamente uz uman divizate pe 27 loturi</t>
  </si>
  <si>
    <t>33162000-3 Dispozitive si instrumente pentru blocul operator (Rev.2)</t>
  </si>
  <si>
    <t>CONSUMABILE BLOC OPERATOR (hemostatic, rezervoare, canule aspiratie, catetere poliuretan)</t>
  </si>
  <si>
    <t>Echipamente protectie COVID (manusi, combinezon, teste rapide)</t>
  </si>
  <si>
    <t>Materiale sanitare 6 loturi (lame bisturiu, masca O2, fire sintetice, tavite renale, plasture tip omnifix, catetere angiografie)</t>
  </si>
  <si>
    <t>Materiale sanitare 7 loturi (sonde, tavite, sarma gigli, ace chirurgicale, agrafe michell, covorase antimicrobiene, ceara)</t>
  </si>
  <si>
    <t>Recipiente si pungi de recoltare, drenaj si truse</t>
  </si>
  <si>
    <t>33141600-6 - Recipiente si pungi de recoltare, drenaj si truse (Rev.2)</t>
  </si>
  <si>
    <t>REACTIVI (7 loturi)</t>
  </si>
  <si>
    <t>Prestari servicii protectia mediului</t>
  </si>
  <si>
    <t>90700000-4 - Servicii privind mediul (Rev.2)</t>
  </si>
  <si>
    <t>FORTIGATE 70F UTP</t>
  </si>
  <si>
    <t>32420000-3 Echipament de retea (Rev.2)</t>
  </si>
  <si>
    <t>TOTAL ART. 70.01.02 Masini si echipamente medicale CU TVA</t>
  </si>
  <si>
    <t>ECHIPAMENTE MEDICALE IGIENĂ ȘI STERILIZARE PENTRU STATIE CENTRALA DE STERILIZARE</t>
  </si>
  <si>
    <t>GADOVIST 1MMOL/ML 1FL X 15ML SOL INJ (GADOBUTROLUM)</t>
  </si>
  <si>
    <t>Medrol 16 mg.x 50 cpr (METHYLPREDNISOLONUM)</t>
  </si>
  <si>
    <t>Midazolam Sun 1mg/ml sol.inj/perf*1ser.pre*50ml - MIDAZOLAMUM</t>
  </si>
  <si>
    <t>ANXIAR 1MG X 50CP (LORAZEPAMUM)</t>
  </si>
  <si>
    <t>Amikozit 500mg/2ml-sol.inj. x 1fl-Zentiva AMIKACINUM</t>
  </si>
  <si>
    <t>Atoris 40mg-cpr.film x 30 -KRKA ATORVASTATINUM</t>
  </si>
  <si>
    <t>ISICOM 250 mg/25 mg X 100 COMPR.- COMBINATII (LEVODOPUM + CARBIDOPUM) Numar de referinta: W03950004</t>
  </si>
  <si>
    <t>DEPAKINE CHRONO 500MG CT*30COMPR SANOFI ROM-CARD EDUCATIONAL-COMBINATII (ACIDUM VALPROICUM + SARURI)</t>
  </si>
  <si>
    <t>SIMVASTATIN AUROBINDO 20MG X 30CP FILM (SIMVASTATINUM)</t>
  </si>
  <si>
    <t>Regen-Ag crema, 10 mg/g, 50 g sulfadiazină de argint</t>
  </si>
  <si>
    <t>VITAMINA B1 ZENTIVA 100MG/2ML*5FIOLE - THIAMINUM</t>
  </si>
  <si>
    <t>VITAMINA B6 ZENTIVA 250MG/5ML*5FIOLE - PYRIDOXINUM</t>
  </si>
  <si>
    <t>33698000-9 - Produse pentru uz clinic (Rev.2)</t>
  </si>
  <si>
    <t>33661300-4 - Antiepileptice (Rev.2)</t>
  </si>
  <si>
    <t>Punga urina 2L,sterila,cu valva evac Germanmed,Pungi urinare, de recolt urina, Sac urinar,Certif CE</t>
  </si>
  <si>
    <t>Urinar barbati unica folosinta CARTON / Urinare barbati / Plosca barbati / CALITATE PREMIUM</t>
  </si>
  <si>
    <t>Comprese Nesterile tifon 5cm x 5cm 100buc 48gr</t>
  </si>
  <si>
    <t>Comprese Sterile 10cm x 8cm 50buc</t>
  </si>
  <si>
    <t>Tifon medical 90cm x 100m 48gr</t>
  </si>
  <si>
    <t>Fesi tifon 20cm x 10m 48gr</t>
  </si>
  <si>
    <t>Fesi tifon 15cm x 10m 48gr</t>
  </si>
  <si>
    <t>Leucoplast / Banda adeziva matase 5x5cm</t>
  </si>
  <si>
    <t>Vata Tip BC 200g</t>
  </si>
  <si>
    <t>IDIA TESTE GLICEMIE X 50 BUC</t>
  </si>
  <si>
    <t>Sonde</t>
  </si>
  <si>
    <t>Banda adeziva Transpore pentru prindere electrozi EMG, transparenta, latime 2,5cm x 9.1m</t>
  </si>
  <si>
    <t>33141118-0 - Comprese de tifon (Rev.2)</t>
  </si>
  <si>
    <t>33141114-2 - Tifon medical (Rev.2)</t>
  </si>
  <si>
    <t>33141113-4 - Bandaje (Rev.2)</t>
  </si>
  <si>
    <t>44424200-0 - Banda adeziva (Rev.2)</t>
  </si>
  <si>
    <t>33141115-9 - Vata medicala (Rev.2)</t>
  </si>
  <si>
    <t>33124131-2 - Benzi reactive (Rev.2)</t>
  </si>
  <si>
    <t>33141641-5 - Sonde (Rev.2)</t>
  </si>
  <si>
    <t>Anexa la Programul Anual al Achizițiilor Publice pentru anul 2023 (Achiziții directe) REV 4</t>
  </si>
  <si>
    <t>Programul Anual al Achizițiilor Publice (PAAP) pentru anul 2023 REV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</si>
</sst>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000"/>
    <numFmt numFmtId="165" formatCode="[$-409]d\-mmm\-yy;@"/>
    <numFmt numFmtId="166" formatCode="#,##0.00\ [$RON]"/>
    <numFmt numFmtId="167" formatCode="[$$-409]#,##0.00"/>
    <numFmt numFmtId="168" formatCode="[$-409]mmmm\-yy;@"/>
    <numFmt numFmtId="169" formatCode="[$RON]\ #,##0.00"/>
    <numFmt numFmtId="170" formatCode="d/m/yyyy;@"/>
    <numFmt numFmtId="171" formatCode="[$RON]\ #,##0.00_);[Red]\([$RON]\ #,##0.00\)"/>
    <numFmt numFmtId="172" formatCode="[$RON]\ #,##0.00_);\([$RON]\ #,##0.00\)"/>
    <numFmt numFmtId="173" formatCode="#,##0.00\ &quot;lei&quot;"/>
  </numFmts>
  <fonts count="35" x14ac:knownFonts="1">
    <font>
      <sz val="11"/>
      <color theme="1"/>
      <name val="Calibri"/>
      <family val="2"/>
      <scheme val="minor"/>
    </font>
    <font>
      <b/>
      <sz val="11"/>
      <color theme="1"/>
      <name val="Calibri"/>
      <family val="2"/>
      <charset val="238"/>
      <scheme val="minor"/>
    </font>
    <font>
      <sz val="10"/>
      <name val="Arial"/>
      <family val="2"/>
      <charset val="238"/>
    </font>
    <font>
      <b/>
      <sz val="10"/>
      <name val="Calibri"/>
      <family val="2"/>
      <charset val="238"/>
      <scheme val="minor"/>
    </font>
    <font>
      <sz val="10"/>
      <name val="Calibri"/>
      <family val="2"/>
      <charset val="238"/>
      <scheme val="minor"/>
    </font>
    <font>
      <u/>
      <sz val="11"/>
      <color theme="10"/>
      <name val="Calibri"/>
      <family val="2"/>
      <charset val="238"/>
      <scheme val="minor"/>
    </font>
    <font>
      <b/>
      <sz val="10"/>
      <color rgb="FF000000"/>
      <name val="Calibri"/>
      <family val="2"/>
      <charset val="238"/>
      <scheme val="minor"/>
    </font>
    <font>
      <sz val="10"/>
      <color rgb="FF000000"/>
      <name val="Calibri"/>
      <family val="2"/>
      <charset val="238"/>
      <scheme val="minor"/>
    </font>
    <font>
      <b/>
      <i/>
      <sz val="11"/>
      <color theme="1"/>
      <name val="Calibri"/>
      <family val="2"/>
      <charset val="238"/>
      <scheme val="minor"/>
    </font>
    <font>
      <i/>
      <sz val="11"/>
      <color theme="1"/>
      <name val="Calibri"/>
      <family val="2"/>
      <charset val="238"/>
      <scheme val="minor"/>
    </font>
    <font>
      <i/>
      <sz val="10"/>
      <name val="Calibri"/>
      <family val="2"/>
      <charset val="238"/>
      <scheme val="minor"/>
    </font>
    <font>
      <i/>
      <sz val="8"/>
      <color rgb="FF000000"/>
      <name val="Calibri"/>
      <family val="2"/>
      <charset val="238"/>
      <scheme val="minor"/>
    </font>
    <font>
      <b/>
      <sz val="12"/>
      <color theme="1"/>
      <name val="Calibri"/>
      <family val="2"/>
      <charset val="238"/>
      <scheme val="minor"/>
    </font>
    <font>
      <b/>
      <sz val="11"/>
      <color theme="1"/>
      <name val="Calibri"/>
      <family val="2"/>
      <charset val="238"/>
    </font>
    <font>
      <b/>
      <sz val="9"/>
      <color rgb="FF000000"/>
      <name val="Calibri"/>
      <family val="2"/>
      <charset val="238"/>
      <scheme val="minor"/>
    </font>
    <font>
      <sz val="10"/>
      <color theme="1"/>
      <name val="Calibri"/>
      <family val="2"/>
      <scheme val="minor"/>
    </font>
    <font>
      <sz val="10"/>
      <name val="Arial"/>
      <family val="2"/>
    </font>
    <font>
      <b/>
      <sz val="9"/>
      <color theme="1"/>
      <name val="Calibri"/>
      <family val="2"/>
      <scheme val="minor"/>
    </font>
    <font>
      <sz val="9"/>
      <color theme="1"/>
      <name val="Calibri"/>
      <family val="2"/>
      <scheme val="minor"/>
    </font>
    <font>
      <sz val="9"/>
      <color indexed="8"/>
      <name val="Calibri"/>
      <family val="2"/>
      <scheme val="minor"/>
    </font>
    <font>
      <sz val="9"/>
      <name val="Calibri"/>
      <family val="2"/>
      <scheme val="minor"/>
    </font>
    <font>
      <sz val="9"/>
      <color rgb="FF000000"/>
      <name val="Calibri"/>
      <family val="2"/>
      <scheme val="minor"/>
    </font>
    <font>
      <i/>
      <sz val="9"/>
      <color theme="1"/>
      <name val="Calibri"/>
      <family val="2"/>
      <scheme val="minor"/>
    </font>
    <font>
      <b/>
      <i/>
      <sz val="9"/>
      <color theme="1"/>
      <name val="Calibri"/>
      <family val="2"/>
      <scheme val="minor"/>
    </font>
    <font>
      <b/>
      <i/>
      <u/>
      <sz val="12"/>
      <color theme="1"/>
      <name val="Calibri"/>
      <family val="2"/>
      <scheme val="minor"/>
    </font>
    <font>
      <b/>
      <sz val="12"/>
      <color theme="1"/>
      <name val="Calibri"/>
      <family val="2"/>
      <scheme val="minor"/>
    </font>
    <font>
      <sz val="12"/>
      <color theme="1"/>
      <name val="Calibri"/>
      <family val="2"/>
      <scheme val="minor"/>
    </font>
    <font>
      <sz val="10"/>
      <name val="Calibri"/>
      <family val="2"/>
    </font>
    <font>
      <i/>
      <sz val="10"/>
      <name val="Calibri"/>
      <family val="2"/>
    </font>
    <font>
      <sz val="9"/>
      <color rgb="FF444444"/>
      <name val="Calibri"/>
      <family val="2"/>
      <scheme val="minor"/>
    </font>
    <font>
      <b/>
      <sz val="9"/>
      <color rgb="FFFF0000"/>
      <name val="Calibri"/>
      <family val="2"/>
      <scheme val="minor"/>
    </font>
    <font>
      <sz val="9"/>
      <color rgb="FFFF0000"/>
      <name val="Calibri"/>
      <family val="2"/>
      <scheme val="minor"/>
    </font>
    <font>
      <i/>
      <sz val="9"/>
      <color rgb="FFFF0000"/>
      <name val="Calibri"/>
      <family val="2"/>
      <scheme val="minor"/>
    </font>
    <font>
      <sz val="11"/>
      <color rgb="FFFF0000"/>
      <name val="Calibri"/>
      <family val="2"/>
      <scheme val="minor"/>
    </font>
    <font>
      <sz val="9"/>
      <color theme="1"/>
      <name val="Calibri"/>
      <family val="2"/>
      <charset val="238"/>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style="thick">
        <color indexed="64"/>
      </top>
      <bottom/>
      <diagonal/>
    </border>
    <border>
      <left style="thin">
        <color indexed="64"/>
      </left>
      <right/>
      <top style="thick">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2" fillId="0" borderId="0"/>
    <xf numFmtId="0" fontId="5" fillId="0" borderId="0" applyNumberFormat="0" applyFill="0" applyBorder="0" applyAlignment="0" applyProtection="0"/>
    <xf numFmtId="172" fontId="20" fillId="0" borderId="1"/>
  </cellStyleXfs>
  <cellXfs count="162">
    <xf numFmtId="0" fontId="0" fillId="0" borderId="0" xfId="0"/>
    <xf numFmtId="0" fontId="3" fillId="0" borderId="0" xfId="1" applyFont="1"/>
    <xf numFmtId="0" fontId="4" fillId="0" borderId="0" xfId="1" applyFont="1"/>
    <xf numFmtId="164" fontId="0" fillId="0" borderId="0" xfId="0" applyNumberFormat="1"/>
    <xf numFmtId="0" fontId="5" fillId="0" borderId="0" xfId="2"/>
    <xf numFmtId="0" fontId="5" fillId="0" borderId="0" xfId="2" applyAlignment="1" applyProtection="1"/>
    <xf numFmtId="0" fontId="5" fillId="0" borderId="0" xfId="2" quotePrefix="1"/>
    <xf numFmtId="0" fontId="6" fillId="0" borderId="1" xfId="0" applyFont="1" applyBorder="1" applyAlignment="1">
      <alignment horizontal="center" vertical="center" wrapText="1"/>
    </xf>
    <xf numFmtId="4" fontId="0" fillId="0" borderId="0" xfId="0" applyNumberFormat="1"/>
    <xf numFmtId="0" fontId="7" fillId="0" borderId="1" xfId="0" applyFont="1" applyBorder="1" applyAlignment="1">
      <alignment horizontal="center" vertical="center" wrapText="1"/>
    </xf>
    <xf numFmtId="165" fontId="7" fillId="0" borderId="1" xfId="0" applyNumberFormat="1" applyFont="1" applyBorder="1" applyAlignment="1">
      <alignment horizontal="center" vertical="center" wrapText="1"/>
    </xf>
    <xf numFmtId="0" fontId="7" fillId="0" borderId="1" xfId="0" applyFont="1" applyBorder="1" applyAlignment="1">
      <alignment vertical="center" wrapText="1"/>
    </xf>
    <xf numFmtId="4" fontId="0" fillId="0" borderId="1" xfId="0" applyNumberFormat="1" applyBorder="1"/>
    <xf numFmtId="165" fontId="6" fillId="0" borderId="1" xfId="0" applyNumberFormat="1" applyFont="1" applyBorder="1" applyAlignment="1">
      <alignment horizontal="center" vertical="center" wrapText="1"/>
    </xf>
    <xf numFmtId="0" fontId="6" fillId="0" borderId="1" xfId="0" applyFont="1" applyBorder="1" applyAlignment="1">
      <alignment vertical="center" wrapText="1"/>
    </xf>
    <xf numFmtId="0" fontId="4" fillId="0" borderId="0" xfId="1" applyFont="1" applyAlignment="1">
      <alignment wrapText="1"/>
    </xf>
    <xf numFmtId="0" fontId="0" fillId="0" borderId="0" xfId="0" applyAlignment="1">
      <alignment wrapText="1"/>
    </xf>
    <xf numFmtId="0" fontId="0" fillId="0" borderId="0" xfId="0" applyAlignment="1">
      <alignment horizontal="center" vertical="center"/>
    </xf>
    <xf numFmtId="0" fontId="11" fillId="4" borderId="1" xfId="0" applyFont="1" applyFill="1" applyBorder="1" applyAlignment="1">
      <alignment horizontal="center" vertical="center" wrapText="1"/>
    </xf>
    <xf numFmtId="0" fontId="1" fillId="0" borderId="0" xfId="0" applyFont="1" applyAlignment="1">
      <alignment vertical="center"/>
    </xf>
    <xf numFmtId="0" fontId="12" fillId="0" borderId="0" xfId="0" applyFont="1" applyAlignment="1">
      <alignment vertical="center"/>
    </xf>
    <xf numFmtId="0" fontId="13" fillId="0" borderId="1" xfId="0" applyFont="1" applyBorder="1" applyAlignment="1">
      <alignment vertical="center" wrapText="1"/>
    </xf>
    <xf numFmtId="165" fontId="11" fillId="4" borderId="1" xfId="0" applyNumberFormat="1" applyFont="1" applyFill="1" applyBorder="1" applyAlignment="1">
      <alignment horizontal="center" vertical="center" wrapText="1"/>
    </xf>
    <xf numFmtId="0" fontId="14" fillId="0" borderId="1" xfId="0" applyFont="1" applyBorder="1" applyAlignment="1">
      <alignment horizontal="center" vertical="center" wrapText="1"/>
    </xf>
    <xf numFmtId="0" fontId="11" fillId="4" borderId="10" xfId="0" applyFont="1" applyFill="1" applyBorder="1" applyAlignment="1">
      <alignment horizontal="center" vertical="center" wrapText="1"/>
    </xf>
    <xf numFmtId="0" fontId="0" fillId="0" borderId="1" xfId="0" applyBorder="1"/>
    <xf numFmtId="164" fontId="0" fillId="0" borderId="1" xfId="0" applyNumberFormat="1" applyBorder="1"/>
    <xf numFmtId="0" fontId="15" fillId="0" borderId="0" xfId="0" applyFont="1"/>
    <xf numFmtId="0" fontId="15" fillId="0" borderId="1" xfId="0" applyFont="1" applyBorder="1" applyAlignment="1">
      <alignment vertical="center" wrapText="1"/>
    </xf>
    <xf numFmtId="0" fontId="16" fillId="0" borderId="0" xfId="0" applyFont="1" applyAlignment="1">
      <alignment horizontal="center" vertical="center"/>
    </xf>
    <xf numFmtId="0" fontId="16" fillId="0" borderId="0" xfId="0" applyFont="1" applyAlignment="1">
      <alignment horizontal="center"/>
    </xf>
    <xf numFmtId="0" fontId="16" fillId="0" borderId="0" xfId="0" applyFont="1"/>
    <xf numFmtId="0" fontId="16" fillId="0" borderId="0" xfId="0" applyFont="1" applyAlignment="1">
      <alignment vertical="center" wrapText="1"/>
    </xf>
    <xf numFmtId="0" fontId="16" fillId="0" borderId="0" xfId="0" applyFont="1" applyAlignment="1" applyProtection="1">
      <alignment horizontal="center" vertical="center" wrapText="1"/>
      <protection locked="0"/>
    </xf>
    <xf numFmtId="0" fontId="16" fillId="0" borderId="0" xfId="0" applyFont="1" applyAlignment="1">
      <alignment vertical="center"/>
    </xf>
    <xf numFmtId="0" fontId="0" fillId="0" borderId="0" xfId="0" applyAlignment="1">
      <alignment horizontal="center" vertical="center" wrapText="1"/>
    </xf>
    <xf numFmtId="4" fontId="0" fillId="0" borderId="0" xfId="0" applyNumberFormat="1" applyAlignment="1">
      <alignment vertical="center" wrapText="1"/>
    </xf>
    <xf numFmtId="0" fontId="0" fillId="0" borderId="0" xfId="0" applyAlignment="1">
      <alignment vertical="center" wrapText="1"/>
    </xf>
    <xf numFmtId="170" fontId="0" fillId="0" borderId="0" xfId="0" applyNumberFormat="1" applyAlignment="1">
      <alignment vertical="center" wrapText="1"/>
    </xf>
    <xf numFmtId="0" fontId="0" fillId="0" borderId="0" xfId="0" applyAlignment="1">
      <alignment vertical="center"/>
    </xf>
    <xf numFmtId="4" fontId="15" fillId="0" borderId="1" xfId="0" applyNumberFormat="1" applyFont="1" applyBorder="1" applyAlignment="1">
      <alignment vertical="center"/>
    </xf>
    <xf numFmtId="164" fontId="15" fillId="0" borderId="1" xfId="0" applyNumberFormat="1" applyFont="1" applyBorder="1" applyAlignment="1">
      <alignment vertical="center"/>
    </xf>
    <xf numFmtId="4" fontId="15" fillId="0" borderId="1" xfId="0" applyNumberFormat="1" applyFont="1" applyBorder="1" applyAlignment="1">
      <alignment vertical="center" wrapText="1"/>
    </xf>
    <xf numFmtId="169" fontId="0" fillId="0" borderId="0" xfId="0" applyNumberFormat="1"/>
    <xf numFmtId="17" fontId="7" fillId="0" borderId="1" xfId="0" applyNumberFormat="1" applyFont="1" applyBorder="1" applyAlignment="1">
      <alignment horizontal="center" vertical="center" wrapText="1"/>
    </xf>
    <xf numFmtId="17" fontId="15" fillId="0" borderId="1" xfId="0" applyNumberFormat="1" applyFont="1" applyBorder="1" applyAlignment="1">
      <alignment vertical="center" wrapText="1"/>
    </xf>
    <xf numFmtId="0" fontId="17" fillId="2" borderId="15" xfId="0" applyFont="1" applyFill="1" applyBorder="1" applyAlignment="1">
      <alignment vertical="center" wrapText="1"/>
    </xf>
    <xf numFmtId="0" fontId="17" fillId="2" borderId="6"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Border="1" applyAlignment="1">
      <alignment horizontal="left" vertical="center" wrapText="1"/>
    </xf>
    <xf numFmtId="0" fontId="18" fillId="0" borderId="1" xfId="0" applyFont="1" applyBorder="1" applyAlignment="1">
      <alignment vertical="center" wrapText="1"/>
    </xf>
    <xf numFmtId="166" fontId="18" fillId="0" borderId="1" xfId="0" applyNumberFormat="1" applyFont="1" applyBorder="1" applyAlignment="1">
      <alignment horizontal="center" vertical="center" wrapText="1"/>
    </xf>
    <xf numFmtId="167" fontId="18" fillId="0" borderId="1" xfId="0" applyNumberFormat="1" applyFont="1" applyBorder="1" applyAlignment="1">
      <alignment horizontal="center" vertical="center" wrapText="1"/>
    </xf>
    <xf numFmtId="168" fontId="18" fillId="0" borderId="1" xfId="0" applyNumberFormat="1" applyFont="1" applyBorder="1" applyAlignment="1">
      <alignment horizontal="center" vertical="center"/>
    </xf>
    <xf numFmtId="168" fontId="18" fillId="0" borderId="1" xfId="0" applyNumberFormat="1" applyFont="1" applyBorder="1" applyAlignment="1">
      <alignment horizontal="center" vertical="center" wrapText="1"/>
    </xf>
    <xf numFmtId="166" fontId="17" fillId="0" borderId="1" xfId="0" applyNumberFormat="1" applyFont="1" applyBorder="1" applyAlignment="1">
      <alignment horizontal="center" vertical="center" wrapText="1"/>
    </xf>
    <xf numFmtId="0" fontId="19" fillId="0" borderId="1" xfId="0" applyFont="1" applyBorder="1" applyAlignment="1">
      <alignment vertical="center" wrapText="1"/>
    </xf>
    <xf numFmtId="0" fontId="19" fillId="0" borderId="1" xfId="0" applyFont="1" applyBorder="1" applyAlignment="1">
      <alignment horizontal="left" vertical="center" wrapText="1"/>
    </xf>
    <xf numFmtId="0" fontId="20" fillId="0" borderId="1" xfId="0" applyFont="1" applyBorder="1" applyAlignment="1">
      <alignment vertical="center" wrapText="1"/>
    </xf>
    <xf numFmtId="0" fontId="21" fillId="0" borderId="1" xfId="0" applyFont="1" applyBorder="1" applyAlignment="1">
      <alignment vertical="center" wrapText="1"/>
    </xf>
    <xf numFmtId="0" fontId="20" fillId="0" borderId="1" xfId="0" applyFont="1" applyBorder="1" applyAlignment="1">
      <alignment horizontal="left" vertical="center" wrapText="1"/>
    </xf>
    <xf numFmtId="0" fontId="18" fillId="0" borderId="1" xfId="0" applyFont="1" applyBorder="1" applyAlignment="1">
      <alignment wrapText="1"/>
    </xf>
    <xf numFmtId="0" fontId="17" fillId="0" borderId="14" xfId="0" applyFont="1" applyBorder="1" applyAlignment="1">
      <alignment horizontal="center" vertical="center" wrapText="1"/>
    </xf>
    <xf numFmtId="0" fontId="20" fillId="0" borderId="18" xfId="0" applyFont="1" applyBorder="1" applyAlignment="1">
      <alignment vertical="center" wrapText="1"/>
    </xf>
    <xf numFmtId="166" fontId="17" fillId="0" borderId="1" xfId="0" applyNumberFormat="1" applyFont="1" applyBorder="1"/>
    <xf numFmtId="0" fontId="18" fillId="0" borderId="1" xfId="0" applyFont="1" applyBorder="1" applyAlignment="1">
      <alignment vertical="center"/>
    </xf>
    <xf numFmtId="169" fontId="18" fillId="0" borderId="1" xfId="0" applyNumberFormat="1" applyFont="1" applyBorder="1" applyAlignment="1">
      <alignment horizontal="center" vertical="center"/>
    </xf>
    <xf numFmtId="0" fontId="18" fillId="0" borderId="0" xfId="0" applyFont="1" applyAlignment="1">
      <alignment vertical="center" wrapText="1"/>
    </xf>
    <xf numFmtId="0" fontId="18" fillId="0" borderId="0" xfId="0" applyFont="1" applyAlignment="1">
      <alignment wrapText="1"/>
    </xf>
    <xf numFmtId="0" fontId="20" fillId="0" borderId="0" xfId="0" applyFont="1" applyAlignment="1">
      <alignment horizontal="center" vertical="center"/>
    </xf>
    <xf numFmtId="0" fontId="18" fillId="0" borderId="0" xfId="0" applyFont="1" applyAlignment="1">
      <alignment horizontal="center" vertical="center" wrapText="1"/>
    </xf>
    <xf numFmtId="4" fontId="18" fillId="0" borderId="0" xfId="0" applyNumberFormat="1" applyFont="1" applyAlignment="1">
      <alignment vertical="center" wrapText="1"/>
    </xf>
    <xf numFmtId="170" fontId="18" fillId="0" borderId="0" xfId="0" applyNumberFormat="1" applyFont="1" applyAlignment="1">
      <alignment vertical="center" wrapText="1"/>
    </xf>
    <xf numFmtId="0" fontId="20" fillId="0" borderId="0" xfId="0" applyFont="1" applyAlignment="1">
      <alignment vertical="center"/>
    </xf>
    <xf numFmtId="0" fontId="20" fillId="0" borderId="0" xfId="0" applyFont="1" applyAlignment="1">
      <alignment vertical="center" wrapText="1"/>
    </xf>
    <xf numFmtId="0" fontId="17" fillId="2" borderId="1" xfId="0" applyFont="1" applyFill="1" applyBorder="1" applyAlignment="1">
      <alignment horizontal="center" vertical="center"/>
    </xf>
    <xf numFmtId="0" fontId="22" fillId="0" borderId="1" xfId="0" applyFont="1" applyBorder="1" applyAlignment="1">
      <alignment horizontal="center" vertical="center" wrapText="1"/>
    </xf>
    <xf numFmtId="166" fontId="22" fillId="0" borderId="1" xfId="0" applyNumberFormat="1" applyFont="1" applyBorder="1" applyAlignment="1">
      <alignment horizontal="center" vertical="center" wrapText="1"/>
    </xf>
    <xf numFmtId="167" fontId="22" fillId="0" borderId="1" xfId="0" applyNumberFormat="1" applyFont="1" applyBorder="1" applyAlignment="1">
      <alignment horizontal="center" vertical="center" wrapText="1"/>
    </xf>
    <xf numFmtId="168" fontId="22" fillId="0" borderId="1" xfId="0" applyNumberFormat="1" applyFont="1" applyBorder="1" applyAlignment="1">
      <alignment horizontal="center" vertical="center" wrapText="1"/>
    </xf>
    <xf numFmtId="168" fontId="22" fillId="0" borderId="1" xfId="0" applyNumberFormat="1" applyFont="1" applyBorder="1" applyAlignment="1">
      <alignment horizontal="center" vertical="center"/>
    </xf>
    <xf numFmtId="0" fontId="22" fillId="0" borderId="1" xfId="0" applyFont="1" applyBorder="1" applyAlignment="1">
      <alignment horizontal="center" vertical="center"/>
    </xf>
    <xf numFmtId="0" fontId="18" fillId="0" borderId="1" xfId="0" applyFont="1" applyBorder="1" applyAlignment="1">
      <alignment horizontal="center" vertical="center" wrapText="1"/>
    </xf>
    <xf numFmtId="166" fontId="23" fillId="0" borderId="1" xfId="0" applyNumberFormat="1" applyFont="1" applyBorder="1" applyAlignment="1">
      <alignment horizontal="center" vertical="center" wrapText="1"/>
    </xf>
    <xf numFmtId="171" fontId="22" fillId="0" borderId="1" xfId="0" applyNumberFormat="1" applyFont="1" applyBorder="1" applyAlignment="1">
      <alignment horizontal="center" vertical="center" wrapText="1"/>
    </xf>
    <xf numFmtId="0" fontId="17" fillId="0" borderId="1" xfId="0" applyFont="1" applyBorder="1" applyAlignment="1">
      <alignment horizontal="center" vertical="center"/>
    </xf>
    <xf numFmtId="0" fontId="18" fillId="0" borderId="19" xfId="0" applyFont="1" applyBorder="1" applyAlignment="1">
      <alignment vertical="center" wrapText="1"/>
    </xf>
    <xf numFmtId="167" fontId="18" fillId="0" borderId="20" xfId="0" applyNumberFormat="1" applyFont="1" applyBorder="1" applyAlignment="1">
      <alignment horizontal="center" vertical="center" wrapText="1"/>
    </xf>
    <xf numFmtId="168" fontId="18" fillId="0" borderId="20" xfId="0" applyNumberFormat="1" applyFont="1" applyBorder="1" applyAlignment="1">
      <alignment horizontal="center" vertical="center"/>
    </xf>
    <xf numFmtId="168" fontId="18" fillId="0" borderId="20" xfId="0" applyNumberFormat="1" applyFont="1" applyBorder="1" applyAlignment="1">
      <alignment horizontal="center" vertical="center" wrapText="1"/>
    </xf>
    <xf numFmtId="169" fontId="25" fillId="0" borderId="0" xfId="0" applyNumberFormat="1" applyFont="1" applyAlignment="1">
      <alignment horizontal="right"/>
    </xf>
    <xf numFmtId="0" fontId="26" fillId="0" borderId="0" xfId="0" applyFont="1"/>
    <xf numFmtId="169" fontId="26" fillId="0" borderId="0" xfId="0" applyNumberFormat="1" applyFont="1"/>
    <xf numFmtId="0" fontId="26" fillId="0" borderId="0" xfId="0" applyFont="1" applyAlignment="1">
      <alignment horizontal="center" vertical="center"/>
    </xf>
    <xf numFmtId="169" fontId="25" fillId="0" borderId="0" xfId="0" applyNumberFormat="1" applyFont="1"/>
    <xf numFmtId="169" fontId="20" fillId="0" borderId="1" xfId="1" applyNumberFormat="1" applyFont="1" applyBorder="1" applyAlignment="1">
      <alignment horizontal="center" vertical="center"/>
    </xf>
    <xf numFmtId="0" fontId="27" fillId="0" borderId="1" xfId="0" applyFont="1" applyBorder="1" applyAlignment="1">
      <alignment vertical="center" wrapText="1"/>
    </xf>
    <xf numFmtId="4" fontId="28" fillId="0" borderId="1" xfId="0" applyNumberFormat="1" applyFont="1" applyBorder="1" applyAlignment="1">
      <alignment vertical="center" wrapText="1"/>
    </xf>
    <xf numFmtId="166" fontId="18" fillId="0" borderId="1" xfId="0" applyNumberFormat="1" applyFont="1" applyBorder="1" applyAlignment="1">
      <alignment horizontal="center" vertical="center"/>
    </xf>
    <xf numFmtId="0" fontId="17" fillId="0" borderId="20" xfId="0" applyFont="1" applyBorder="1" applyAlignment="1">
      <alignment horizontal="center" vertical="center"/>
    </xf>
    <xf numFmtId="0" fontId="20" fillId="0" borderId="20" xfId="0" applyFont="1" applyBorder="1" applyAlignment="1">
      <alignment vertical="center"/>
    </xf>
    <xf numFmtId="166" fontId="18" fillId="0" borderId="20" xfId="0" applyNumberFormat="1" applyFont="1" applyBorder="1" applyAlignment="1">
      <alignment horizontal="center" vertical="center"/>
    </xf>
    <xf numFmtId="172" fontId="18" fillId="0" borderId="1" xfId="0" applyNumberFormat="1" applyFont="1" applyBorder="1" applyAlignment="1">
      <alignment horizontal="center" vertical="center"/>
    </xf>
    <xf numFmtId="0" fontId="18" fillId="0" borderId="0" xfId="0" applyFont="1"/>
    <xf numFmtId="0" fontId="17" fillId="0" borderId="0" xfId="0" applyFont="1" applyAlignment="1">
      <alignment horizontal="left" vertical="center" wrapText="1"/>
    </xf>
    <xf numFmtId="166" fontId="22" fillId="0" borderId="0" xfId="0" applyNumberFormat="1" applyFont="1" applyAlignment="1">
      <alignment horizontal="center" vertical="center" wrapText="1"/>
    </xf>
    <xf numFmtId="166" fontId="23" fillId="0" borderId="0" xfId="0" applyNumberFormat="1" applyFont="1" applyAlignment="1">
      <alignment horizontal="center" vertical="center" wrapText="1"/>
    </xf>
    <xf numFmtId="167" fontId="22" fillId="0" borderId="0" xfId="0" applyNumberFormat="1" applyFont="1" applyAlignment="1">
      <alignment horizontal="center" vertical="center" wrapText="1"/>
    </xf>
    <xf numFmtId="168" fontId="22" fillId="0" borderId="0" xfId="0" applyNumberFormat="1" applyFont="1" applyAlignment="1">
      <alignment horizontal="center" vertical="center" wrapText="1"/>
    </xf>
    <xf numFmtId="168" fontId="22" fillId="0" borderId="0" xfId="0" applyNumberFormat="1" applyFont="1" applyAlignment="1">
      <alignment horizontal="center" vertical="center"/>
    </xf>
    <xf numFmtId="0" fontId="22" fillId="0" borderId="0" xfId="0" applyFont="1" applyAlignment="1">
      <alignment horizontal="center" vertical="center"/>
    </xf>
    <xf numFmtId="173" fontId="18" fillId="0" borderId="1" xfId="0" applyNumberFormat="1" applyFont="1" applyBorder="1" applyAlignment="1">
      <alignment horizontal="center" vertical="center"/>
    </xf>
    <xf numFmtId="173" fontId="17" fillId="0" borderId="1" xfId="0" applyNumberFormat="1" applyFont="1" applyBorder="1" applyAlignment="1">
      <alignment horizontal="center" vertical="center"/>
    </xf>
    <xf numFmtId="0" fontId="29" fillId="0" borderId="1" xfId="0" applyFont="1" applyBorder="1" applyAlignment="1">
      <alignment vertical="center"/>
    </xf>
    <xf numFmtId="0" fontId="30" fillId="0" borderId="1" xfId="0" applyFont="1" applyBorder="1" applyAlignment="1">
      <alignment horizontal="center" vertical="center" wrapText="1"/>
    </xf>
    <xf numFmtId="0" fontId="31" fillId="0" borderId="1" xfId="0" applyFont="1" applyBorder="1" applyAlignment="1">
      <alignment vertical="center" wrapText="1"/>
    </xf>
    <xf numFmtId="0" fontId="32" fillId="0" borderId="1" xfId="0" applyFont="1" applyBorder="1" applyAlignment="1">
      <alignment horizontal="center" vertical="center" wrapText="1"/>
    </xf>
    <xf numFmtId="166" fontId="32" fillId="0" borderId="1" xfId="0" applyNumberFormat="1" applyFont="1" applyBorder="1" applyAlignment="1">
      <alignment horizontal="center" vertical="center" wrapText="1"/>
    </xf>
    <xf numFmtId="167" fontId="32" fillId="0" borderId="1" xfId="0" applyNumberFormat="1" applyFont="1" applyBorder="1" applyAlignment="1">
      <alignment horizontal="center" vertical="center" wrapText="1"/>
    </xf>
    <xf numFmtId="168" fontId="32" fillId="0" borderId="1" xfId="0" applyNumberFormat="1" applyFont="1" applyBorder="1" applyAlignment="1">
      <alignment horizontal="center" vertical="center" wrapText="1"/>
    </xf>
    <xf numFmtId="168" fontId="32" fillId="0" borderId="1" xfId="0" applyNumberFormat="1" applyFont="1" applyBorder="1" applyAlignment="1">
      <alignment horizontal="center" vertical="center"/>
    </xf>
    <xf numFmtId="0" fontId="32" fillId="0" borderId="1" xfId="0" applyFont="1" applyBorder="1" applyAlignment="1">
      <alignment horizontal="center" vertical="center"/>
    </xf>
    <xf numFmtId="0" fontId="33" fillId="0" borderId="0" xfId="0" applyFont="1"/>
    <xf numFmtId="4" fontId="18" fillId="0" borderId="1" xfId="0" applyNumberFormat="1" applyFont="1" applyBorder="1" applyAlignment="1">
      <alignment horizontal="center" vertical="center" wrapText="1"/>
    </xf>
    <xf numFmtId="0" fontId="34" fillId="0" borderId="1" xfId="0" applyFont="1" applyBorder="1" applyAlignment="1">
      <alignment vertical="center" wrapText="1"/>
    </xf>
    <xf numFmtId="0" fontId="20" fillId="0" borderId="20" xfId="0" applyFont="1" applyBorder="1" applyAlignment="1">
      <alignment horizontal="left" vertical="center" wrapText="1"/>
    </xf>
    <xf numFmtId="0" fontId="10" fillId="3" borderId="17" xfId="1" applyFont="1" applyFill="1" applyBorder="1" applyAlignment="1">
      <alignment horizontal="left" vertical="top" wrapText="1"/>
    </xf>
    <xf numFmtId="0" fontId="10" fillId="3" borderId="0" xfId="1" applyFont="1" applyFill="1" applyAlignment="1">
      <alignment horizontal="left" vertical="top" wrapText="1"/>
    </xf>
    <xf numFmtId="0" fontId="1" fillId="0" borderId="0" xfId="0" applyFont="1" applyAlignment="1">
      <alignment horizontal="right"/>
    </xf>
    <xf numFmtId="0" fontId="1" fillId="0" borderId="0" xfId="0" applyFont="1" applyAlignment="1">
      <alignment horizontal="left" vertical="center"/>
    </xf>
    <xf numFmtId="0" fontId="3" fillId="0" borderId="0" xfId="1" applyFont="1" applyAlignment="1">
      <alignment horizontal="left"/>
    </xf>
    <xf numFmtId="0" fontId="16" fillId="0" borderId="0" xfId="0" applyFont="1" applyAlignment="1">
      <alignment horizontal="center" vertical="center"/>
    </xf>
    <xf numFmtId="0" fontId="16" fillId="0" borderId="0" xfId="0" applyFont="1" applyAlignment="1" applyProtection="1">
      <alignment horizontal="center" vertical="center" wrapText="1"/>
      <protection locked="0"/>
    </xf>
    <xf numFmtId="0" fontId="24" fillId="0" borderId="0" xfId="0" applyFont="1" applyAlignment="1">
      <alignment horizontal="left" vertical="center"/>
    </xf>
    <xf numFmtId="0" fontId="17" fillId="2" borderId="8"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2" fillId="0" borderId="0" xfId="1" applyAlignment="1">
      <alignment horizontal="center" vertical="center"/>
    </xf>
    <xf numFmtId="0" fontId="17" fillId="2" borderId="3"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4"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7"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0" borderId="14" xfId="0" applyFont="1" applyBorder="1" applyAlignment="1">
      <alignment horizontal="left" vertical="center" wrapText="1"/>
    </xf>
    <xf numFmtId="0" fontId="17" fillId="0" borderId="18" xfId="0" applyFont="1" applyBorder="1" applyAlignment="1">
      <alignment horizontal="left" vertical="center" wrapText="1"/>
    </xf>
    <xf numFmtId="0" fontId="17" fillId="0" borderId="19" xfId="0" applyFont="1" applyBorder="1" applyAlignment="1">
      <alignment horizontal="left" vertical="center" wrapText="1"/>
    </xf>
    <xf numFmtId="0" fontId="17" fillId="0" borderId="14" xfId="0" applyFont="1" applyBorder="1" applyAlignment="1">
      <alignment horizontal="left" vertical="center"/>
    </xf>
    <xf numFmtId="0" fontId="17" fillId="0" borderId="18" xfId="0" applyFont="1" applyBorder="1" applyAlignment="1">
      <alignment horizontal="left" vertical="center"/>
    </xf>
    <xf numFmtId="0" fontId="17" fillId="0" borderId="19" xfId="0" applyFont="1" applyBorder="1" applyAlignment="1">
      <alignment horizontal="left" vertical="center"/>
    </xf>
    <xf numFmtId="0" fontId="17" fillId="0" borderId="1" xfId="0" applyFont="1" applyBorder="1" applyAlignment="1">
      <alignment horizontal="center"/>
    </xf>
    <xf numFmtId="0" fontId="17" fillId="0" borderId="2" xfId="0" applyFont="1" applyBorder="1" applyAlignment="1">
      <alignment horizontal="center" vertical="center"/>
    </xf>
    <xf numFmtId="0" fontId="17" fillId="0" borderId="1" xfId="0" applyFont="1" applyBorder="1" applyAlignment="1">
      <alignment horizontal="left" vertical="center" wrapText="1"/>
    </xf>
  </cellXfs>
  <cellStyles count="4">
    <cellStyle name="Hyperlink" xfId="2" builtinId="8"/>
    <cellStyle name="Normal" xfId="0" builtinId="0"/>
    <cellStyle name="Normal 3" xfId="1" xr:uid="{00000000-0005-0000-0000-000002000000}"/>
    <cellStyle name="Stil 1" xfId="3" xr:uid="{00000000-0005-0000-0000-000004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4"/>
  <sheetViews>
    <sheetView view="pageBreakPreview" topLeftCell="A10" zoomScaleSheetLayoutView="100" workbookViewId="0">
      <selection activeCell="I20" sqref="I20"/>
    </sheetView>
  </sheetViews>
  <sheetFormatPr defaultColWidth="8.85546875" defaultRowHeight="15" x14ac:dyDescent="0.25"/>
  <cols>
    <col min="1" max="1" width="14.5703125" customWidth="1"/>
    <col min="2" max="2" width="11.5703125" customWidth="1"/>
    <col min="3" max="3" width="15.42578125" customWidth="1"/>
    <col min="4" max="4" width="30.85546875" customWidth="1"/>
    <col min="5" max="5" width="20.85546875" customWidth="1"/>
    <col min="6" max="6" width="14.5703125" customWidth="1"/>
    <col min="7" max="8" width="12.42578125" customWidth="1"/>
    <col min="9" max="9" width="11.140625" customWidth="1"/>
    <col min="10" max="10" width="11.5703125" customWidth="1"/>
  </cols>
  <sheetData>
    <row r="1" spans="1:11" x14ac:dyDescent="0.25">
      <c r="A1" s="132"/>
      <c r="B1" s="132"/>
      <c r="C1" s="132"/>
      <c r="D1" s="132"/>
      <c r="E1" s="132"/>
      <c r="F1" s="132"/>
      <c r="G1" s="132"/>
      <c r="H1" s="132"/>
      <c r="I1" s="132"/>
    </row>
    <row r="2" spans="1:11" x14ac:dyDescent="0.25">
      <c r="A2" s="133" t="s">
        <v>56</v>
      </c>
      <c r="B2" s="133"/>
      <c r="C2" s="133"/>
      <c r="D2" s="133"/>
      <c r="E2" s="133"/>
    </row>
    <row r="3" spans="1:11" x14ac:dyDescent="0.25">
      <c r="A3" s="134" t="s">
        <v>14</v>
      </c>
      <c r="B3" s="134"/>
      <c r="C3" s="134"/>
    </row>
    <row r="4" spans="1:11" x14ac:dyDescent="0.25">
      <c r="A4" s="1" t="s">
        <v>0</v>
      </c>
      <c r="B4" s="1">
        <v>2020</v>
      </c>
    </row>
    <row r="5" spans="1:11" ht="49.15" customHeight="1" x14ac:dyDescent="0.25">
      <c r="A5" s="130" t="s">
        <v>37</v>
      </c>
      <c r="B5" s="131"/>
      <c r="C5" s="131"/>
      <c r="D5" s="131"/>
      <c r="E5" s="131"/>
      <c r="F5" s="131"/>
      <c r="G5" s="131"/>
      <c r="H5" s="131"/>
      <c r="I5" s="15"/>
    </row>
    <row r="6" spans="1:11" ht="32.25" customHeight="1" x14ac:dyDescent="0.25">
      <c r="A6" s="130" t="s">
        <v>38</v>
      </c>
      <c r="B6" s="131"/>
      <c r="C6" s="131"/>
      <c r="D6" s="131"/>
      <c r="E6" s="131"/>
      <c r="F6" s="131"/>
      <c r="G6" s="131"/>
      <c r="H6" s="131"/>
      <c r="I6" s="15"/>
      <c r="K6" s="3"/>
    </row>
    <row r="7" spans="1:11" ht="48" customHeight="1" x14ac:dyDescent="0.25">
      <c r="A7" s="130" t="s">
        <v>36</v>
      </c>
      <c r="B7" s="131"/>
      <c r="C7" s="131"/>
      <c r="D7" s="131"/>
      <c r="E7" s="131"/>
      <c r="F7" s="131"/>
      <c r="G7" s="131"/>
      <c r="H7" s="131"/>
      <c r="I7" s="15"/>
      <c r="K7" s="3"/>
    </row>
    <row r="8" spans="1:11" ht="19.149999999999999" customHeight="1" x14ac:dyDescent="0.25"/>
    <row r="9" spans="1:11" x14ac:dyDescent="0.25">
      <c r="B9" s="19" t="s">
        <v>285</v>
      </c>
      <c r="C9" s="4"/>
    </row>
    <row r="10" spans="1:11" x14ac:dyDescent="0.25">
      <c r="A10" s="5"/>
      <c r="B10" s="19" t="s">
        <v>286</v>
      </c>
    </row>
    <row r="11" spans="1:11" x14ac:dyDescent="0.25">
      <c r="A11" s="5"/>
      <c r="B11" s="6"/>
    </row>
    <row r="12" spans="1:11" x14ac:dyDescent="0.25">
      <c r="A12" s="19" t="s">
        <v>55</v>
      </c>
    </row>
    <row r="13" spans="1:11" ht="15.75" x14ac:dyDescent="0.25">
      <c r="A13" s="20"/>
    </row>
    <row r="14" spans="1:11" x14ac:dyDescent="0.25">
      <c r="A14" s="21" t="s">
        <v>41</v>
      </c>
      <c r="B14" s="21"/>
    </row>
    <row r="15" spans="1:11" x14ac:dyDescent="0.25">
      <c r="A15" s="21" t="s">
        <v>42</v>
      </c>
      <c r="B15" s="21" t="s">
        <v>232</v>
      </c>
    </row>
    <row r="16" spans="1:11" ht="30" x14ac:dyDescent="0.25">
      <c r="A16" s="21" t="s">
        <v>43</v>
      </c>
      <c r="B16" s="21">
        <v>8</v>
      </c>
    </row>
    <row r="17" spans="1:9" x14ac:dyDescent="0.25">
      <c r="A17" s="5"/>
      <c r="B17" s="2"/>
    </row>
    <row r="18" spans="1:9" ht="48" x14ac:dyDescent="0.25">
      <c r="A18" s="7" t="s">
        <v>48</v>
      </c>
      <c r="B18" s="7" t="s">
        <v>49</v>
      </c>
      <c r="C18" s="7" t="s">
        <v>44</v>
      </c>
      <c r="D18" s="7" t="s">
        <v>51</v>
      </c>
      <c r="E18" s="7" t="s">
        <v>45</v>
      </c>
      <c r="F18" s="23" t="s">
        <v>15</v>
      </c>
      <c r="G18" s="23" t="s">
        <v>52</v>
      </c>
      <c r="H18" s="23" t="s">
        <v>53</v>
      </c>
      <c r="I18" s="23" t="s">
        <v>54</v>
      </c>
    </row>
    <row r="19" spans="1:9" ht="78.75" x14ac:dyDescent="0.25">
      <c r="A19" s="18" t="s">
        <v>39</v>
      </c>
      <c r="B19" s="22" t="s">
        <v>46</v>
      </c>
      <c r="C19" s="18" t="s">
        <v>50</v>
      </c>
      <c r="D19" s="18" t="s">
        <v>47</v>
      </c>
      <c r="E19" s="18" t="s">
        <v>47</v>
      </c>
      <c r="F19" s="24" t="s">
        <v>40</v>
      </c>
      <c r="G19" s="24" t="s">
        <v>40</v>
      </c>
      <c r="H19" s="26"/>
      <c r="I19" s="18" t="s">
        <v>50</v>
      </c>
    </row>
    <row r="20" spans="1:9" s="39" customFormat="1" ht="63.75" x14ac:dyDescent="0.25">
      <c r="A20" s="9">
        <v>8</v>
      </c>
      <c r="B20" s="10" t="s">
        <v>233</v>
      </c>
      <c r="C20" s="44">
        <v>44075</v>
      </c>
      <c r="D20" s="11" t="s">
        <v>237</v>
      </c>
      <c r="E20" s="40" t="s">
        <v>234</v>
      </c>
      <c r="F20" s="42" t="s">
        <v>235</v>
      </c>
      <c r="G20" s="28" t="s">
        <v>236</v>
      </c>
      <c r="H20" s="41"/>
      <c r="I20" s="45">
        <v>44075</v>
      </c>
    </row>
    <row r="21" spans="1:9" x14ac:dyDescent="0.25">
      <c r="A21" s="9"/>
      <c r="B21" s="10"/>
      <c r="C21" s="9"/>
      <c r="D21" s="11"/>
      <c r="E21" s="12"/>
      <c r="F21" s="12"/>
      <c r="G21" s="25"/>
      <c r="H21" s="26"/>
      <c r="I21" s="25"/>
    </row>
    <row r="22" spans="1:9" x14ac:dyDescent="0.25">
      <c r="A22" s="9"/>
      <c r="B22" s="10"/>
      <c r="C22" s="9"/>
      <c r="D22" s="11"/>
      <c r="E22" s="12"/>
      <c r="F22" s="12"/>
      <c r="G22" s="25"/>
      <c r="H22" s="26"/>
      <c r="I22" s="25"/>
    </row>
    <row r="23" spans="1:9" x14ac:dyDescent="0.25">
      <c r="A23" s="7"/>
      <c r="B23" s="13"/>
      <c r="C23" s="7"/>
      <c r="D23" s="14"/>
      <c r="E23" s="12"/>
      <c r="F23" s="12"/>
      <c r="G23" s="25"/>
      <c r="H23" s="26"/>
      <c r="I23" s="25"/>
    </row>
    <row r="24" spans="1:9" x14ac:dyDescent="0.25">
      <c r="E24" s="8"/>
      <c r="F24" s="8"/>
      <c r="H24" s="3"/>
    </row>
  </sheetData>
  <mergeCells count="6">
    <mergeCell ref="A5:H5"/>
    <mergeCell ref="A6:H6"/>
    <mergeCell ref="A7:H7"/>
    <mergeCell ref="A1:I1"/>
    <mergeCell ref="A2:E2"/>
    <mergeCell ref="A3:C3"/>
  </mergeCells>
  <hyperlinks>
    <hyperlink ref="B10" location="'Achizitii directe .... (anul)'!A1" display="Achizitii directe .... (introduceti anul)" xr:uid="{00000000-0004-0000-0000-000000000000}"/>
    <hyperlink ref="B9" location="'PAAP .... (introduceti anul)'!A1" display="PAAP .... (introduceți anul)" xr:uid="{00000000-0004-0000-0000-000001000000}"/>
  </hyperlinks>
  <pageMargins left="0.7" right="0.7" top="0.75" bottom="0.75" header="0.3" footer="0.3"/>
  <pageSetup paperSize="9" scale="6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73"/>
  <sheetViews>
    <sheetView tabSelected="1" view="pageBreakPreview" topLeftCell="A37" zoomScaleNormal="85" zoomScaleSheetLayoutView="100" workbookViewId="0">
      <selection activeCell="G58" sqref="G58"/>
    </sheetView>
  </sheetViews>
  <sheetFormatPr defaultColWidth="8.85546875" defaultRowHeight="15" x14ac:dyDescent="0.25"/>
  <cols>
    <col min="1" max="1" width="7.5703125" style="17" customWidth="1"/>
    <col min="2" max="2" width="35.7109375" customWidth="1"/>
    <col min="3" max="3" width="22.85546875" customWidth="1"/>
    <col min="4" max="4" width="19.42578125" customWidth="1"/>
    <col min="5" max="5" width="19.140625" customWidth="1"/>
    <col min="6" max="6" width="19.28515625" customWidth="1"/>
    <col min="7" max="7" width="23.5703125" customWidth="1"/>
    <col min="8" max="9" width="17.42578125" customWidth="1"/>
    <col min="10" max="10" width="23.7109375" customWidth="1"/>
    <col min="11" max="11" width="15.28515625" customWidth="1"/>
    <col min="12" max="13" width="18.140625" customWidth="1"/>
    <col min="14" max="14" width="14.7109375" bestFit="1" customWidth="1"/>
    <col min="15" max="15" width="36.7109375" customWidth="1"/>
    <col min="16" max="16" width="15.7109375" customWidth="1"/>
    <col min="17" max="17" width="18.28515625" bestFit="1" customWidth="1"/>
  </cols>
  <sheetData>
    <row r="1" spans="1:17" s="37" customFormat="1" x14ac:dyDescent="0.25">
      <c r="A1" s="34" t="s">
        <v>227</v>
      </c>
      <c r="B1" s="35"/>
      <c r="C1" s="35"/>
      <c r="D1" s="36"/>
      <c r="H1" s="39"/>
    </row>
    <row r="2" spans="1:17" s="37" customFormat="1" x14ac:dyDescent="0.25">
      <c r="A2" s="34" t="s">
        <v>228</v>
      </c>
      <c r="B2" s="35"/>
      <c r="C2" s="35"/>
      <c r="D2" s="36"/>
      <c r="H2" s="38"/>
    </row>
    <row r="3" spans="1:17" s="37" customFormat="1" x14ac:dyDescent="0.25">
      <c r="A3" s="73"/>
      <c r="B3" s="74"/>
      <c r="C3" s="74"/>
      <c r="D3" s="75"/>
      <c r="E3" s="71"/>
      <c r="F3" s="71"/>
      <c r="G3" s="71"/>
      <c r="H3" s="76"/>
      <c r="I3" s="71"/>
      <c r="J3" s="71"/>
      <c r="K3" s="71"/>
      <c r="L3" s="77" t="s">
        <v>229</v>
      </c>
      <c r="M3" s="71"/>
    </row>
    <row r="4" spans="1:17" s="37" customFormat="1" x14ac:dyDescent="0.25">
      <c r="A4" s="73"/>
      <c r="B4" s="74"/>
      <c r="C4" s="74"/>
      <c r="D4" s="75"/>
      <c r="E4" s="71"/>
      <c r="F4" s="71"/>
      <c r="G4" s="71"/>
      <c r="H4" s="76"/>
      <c r="I4" s="71"/>
      <c r="J4" s="71"/>
      <c r="K4" s="71"/>
      <c r="L4" s="78" t="s">
        <v>230</v>
      </c>
      <c r="M4" s="71"/>
    </row>
    <row r="5" spans="1:17" s="37" customFormat="1" x14ac:dyDescent="0.25">
      <c r="A5" s="73"/>
      <c r="B5" s="74"/>
      <c r="C5" s="74"/>
      <c r="D5" s="75"/>
      <c r="E5" s="71"/>
      <c r="F5" s="71"/>
      <c r="G5" s="71"/>
      <c r="H5" s="76"/>
      <c r="I5" s="71"/>
      <c r="J5" s="71"/>
      <c r="K5" s="71"/>
      <c r="L5" s="77" t="s">
        <v>487</v>
      </c>
      <c r="M5" s="71"/>
    </row>
    <row r="6" spans="1:17" ht="15.75" thickBot="1" x14ac:dyDescent="0.3">
      <c r="A6" s="140" t="s">
        <v>601</v>
      </c>
      <c r="B6" s="140"/>
      <c r="C6" s="140"/>
      <c r="D6" s="140"/>
      <c r="E6" s="140"/>
      <c r="F6" s="140"/>
      <c r="G6" s="140"/>
      <c r="H6" s="140"/>
      <c r="I6" s="140"/>
      <c r="J6" s="140"/>
      <c r="K6" s="140"/>
      <c r="L6" s="140"/>
      <c r="M6" s="140"/>
    </row>
    <row r="7" spans="1:17" ht="31.9" customHeight="1" thickTop="1" x14ac:dyDescent="0.25">
      <c r="A7" s="141" t="s">
        <v>1</v>
      </c>
      <c r="B7" s="143" t="s">
        <v>16</v>
      </c>
      <c r="C7" s="145" t="s">
        <v>17</v>
      </c>
      <c r="D7" s="147" t="s">
        <v>18</v>
      </c>
      <c r="E7" s="147" t="s">
        <v>3</v>
      </c>
      <c r="F7" s="147" t="s">
        <v>19</v>
      </c>
      <c r="G7" s="147"/>
      <c r="H7" s="149" t="s">
        <v>20</v>
      </c>
      <c r="I7" s="147" t="s">
        <v>21</v>
      </c>
      <c r="J7" s="147" t="s">
        <v>22</v>
      </c>
      <c r="K7" s="143" t="s">
        <v>4</v>
      </c>
      <c r="L7" s="151" t="s">
        <v>23</v>
      </c>
      <c r="M7" s="138" t="s">
        <v>24</v>
      </c>
    </row>
    <row r="8" spans="1:17" ht="55.9" customHeight="1" x14ac:dyDescent="0.25">
      <c r="A8" s="142"/>
      <c r="B8" s="144"/>
      <c r="C8" s="146"/>
      <c r="D8" s="148"/>
      <c r="E8" s="148"/>
      <c r="F8" s="79" t="s">
        <v>5</v>
      </c>
      <c r="G8" s="79" t="s">
        <v>6</v>
      </c>
      <c r="H8" s="150"/>
      <c r="I8" s="148"/>
      <c r="J8" s="148"/>
      <c r="K8" s="144"/>
      <c r="L8" s="152"/>
      <c r="M8" s="139"/>
      <c r="O8" s="16" t="s">
        <v>2</v>
      </c>
      <c r="P8" s="16" t="s">
        <v>3</v>
      </c>
      <c r="Q8" s="16" t="s">
        <v>4</v>
      </c>
    </row>
    <row r="9" spans="1:17" ht="276" x14ac:dyDescent="0.25">
      <c r="A9" s="52">
        <v>1</v>
      </c>
      <c r="B9" s="54" t="s">
        <v>67</v>
      </c>
      <c r="C9" s="62" t="s">
        <v>135</v>
      </c>
      <c r="D9" s="80" t="s">
        <v>28</v>
      </c>
      <c r="E9" s="80" t="s">
        <v>9</v>
      </c>
      <c r="F9" s="81">
        <v>10000</v>
      </c>
      <c r="G9" s="81">
        <f>(116701-G11)/1.19</f>
        <v>79168.067226890766</v>
      </c>
      <c r="H9" s="82" t="s">
        <v>58</v>
      </c>
      <c r="I9" s="83" t="s">
        <v>61</v>
      </c>
      <c r="J9" s="84" t="s">
        <v>60</v>
      </c>
      <c r="K9" s="84" t="s">
        <v>8</v>
      </c>
      <c r="L9" s="84" t="s">
        <v>62</v>
      </c>
      <c r="M9" s="85">
        <v>2020</v>
      </c>
      <c r="O9" s="16"/>
      <c r="P9" s="16"/>
      <c r="Q9" s="16"/>
    </row>
    <row r="10" spans="1:17" x14ac:dyDescent="0.25">
      <c r="A10" s="153" t="s">
        <v>421</v>
      </c>
      <c r="B10" s="154"/>
      <c r="C10" s="154"/>
      <c r="D10" s="154"/>
      <c r="E10" s="155"/>
      <c r="F10" s="81"/>
      <c r="G10" s="87">
        <f>SUM(G8:G9)*1.19</f>
        <v>94210</v>
      </c>
      <c r="H10" s="82"/>
      <c r="I10" s="83"/>
      <c r="J10" s="84"/>
      <c r="K10" s="84"/>
      <c r="L10" s="84"/>
      <c r="M10" s="85"/>
      <c r="O10" s="16"/>
      <c r="P10" s="16" t="s">
        <v>7</v>
      </c>
      <c r="Q10" s="16" t="s">
        <v>8</v>
      </c>
    </row>
    <row r="11" spans="1:17" x14ac:dyDescent="0.25">
      <c r="A11" s="153" t="s">
        <v>422</v>
      </c>
      <c r="B11" s="154"/>
      <c r="C11" s="154"/>
      <c r="D11" s="154"/>
      <c r="E11" s="155"/>
      <c r="F11" s="81"/>
      <c r="G11" s="87">
        <f>'Anexa achizitii directe 2023'!D16</f>
        <v>22491</v>
      </c>
      <c r="H11" s="82"/>
      <c r="I11" s="83"/>
      <c r="J11" s="84"/>
      <c r="K11" s="84"/>
      <c r="L11" s="84"/>
      <c r="M11" s="85"/>
      <c r="N11" s="43"/>
      <c r="O11" s="16" t="s">
        <v>25</v>
      </c>
      <c r="P11" s="16" t="s">
        <v>9</v>
      </c>
      <c r="Q11" s="16" t="s">
        <v>10</v>
      </c>
    </row>
    <row r="12" spans="1:17" x14ac:dyDescent="0.25">
      <c r="A12" s="153" t="s">
        <v>423</v>
      </c>
      <c r="B12" s="154"/>
      <c r="C12" s="154"/>
      <c r="D12" s="154"/>
      <c r="E12" s="155"/>
      <c r="F12" s="81"/>
      <c r="G12" s="87">
        <f>SUM(G10:G11)</f>
        <v>116701</v>
      </c>
      <c r="H12" s="82"/>
      <c r="I12" s="83"/>
      <c r="J12" s="84"/>
      <c r="K12" s="84"/>
      <c r="L12" s="84"/>
      <c r="M12" s="85"/>
      <c r="O12" s="16" t="s">
        <v>26</v>
      </c>
      <c r="P12" s="16"/>
      <c r="Q12" s="16"/>
    </row>
    <row r="13" spans="1:17" ht="36" x14ac:dyDescent="0.25">
      <c r="A13" s="52">
        <v>2</v>
      </c>
      <c r="B13" s="54" t="s">
        <v>57</v>
      </c>
      <c r="C13" s="62" t="s">
        <v>99</v>
      </c>
      <c r="D13" s="80" t="s">
        <v>25</v>
      </c>
      <c r="E13" s="80" t="s">
        <v>9</v>
      </c>
      <c r="F13" s="81">
        <f>25000*12</f>
        <v>300000</v>
      </c>
      <c r="G13" s="81">
        <f>(2751900/1.19)-G14-(G16/1.19)</f>
        <v>1264491.0084033613</v>
      </c>
      <c r="H13" s="82" t="s">
        <v>58</v>
      </c>
      <c r="I13" s="83" t="s">
        <v>61</v>
      </c>
      <c r="J13" s="84" t="s">
        <v>60</v>
      </c>
      <c r="K13" s="84" t="s">
        <v>8</v>
      </c>
      <c r="L13" s="84" t="s">
        <v>62</v>
      </c>
      <c r="M13" s="85">
        <v>2022</v>
      </c>
      <c r="O13" s="16"/>
      <c r="P13" s="16"/>
      <c r="Q13" s="16"/>
    </row>
    <row r="14" spans="1:17" ht="24" x14ac:dyDescent="0.25">
      <c r="A14" s="52">
        <v>3</v>
      </c>
      <c r="B14" s="53" t="s">
        <v>63</v>
      </c>
      <c r="C14" s="62" t="s">
        <v>163</v>
      </c>
      <c r="D14" s="86"/>
      <c r="E14" s="80" t="s">
        <v>9</v>
      </c>
      <c r="F14" s="81">
        <f>250000/12*12</f>
        <v>250000</v>
      </c>
      <c r="G14" s="81">
        <f>230000*3</f>
        <v>690000</v>
      </c>
      <c r="H14" s="82" t="s">
        <v>58</v>
      </c>
      <c r="I14" s="83" t="s">
        <v>61</v>
      </c>
      <c r="J14" s="84" t="s">
        <v>60</v>
      </c>
      <c r="K14" s="84" t="s">
        <v>8</v>
      </c>
      <c r="L14" s="84" t="s">
        <v>62</v>
      </c>
      <c r="M14" s="85">
        <v>2022</v>
      </c>
      <c r="O14" s="16"/>
      <c r="P14" s="16"/>
      <c r="Q14" s="16"/>
    </row>
    <row r="15" spans="1:17" x14ac:dyDescent="0.25">
      <c r="A15" s="153" t="s">
        <v>174</v>
      </c>
      <c r="B15" s="154"/>
      <c r="C15" s="154"/>
      <c r="D15" s="154"/>
      <c r="E15" s="155"/>
      <c r="F15" s="81"/>
      <c r="G15" s="87">
        <f>SUM(G13:G14)*1.19</f>
        <v>2325844.2999999998</v>
      </c>
      <c r="H15" s="82"/>
      <c r="I15" s="83"/>
      <c r="J15" s="84"/>
      <c r="K15" s="84"/>
      <c r="L15" s="84"/>
      <c r="M15" s="85"/>
      <c r="O15" s="16"/>
      <c r="P15" s="16" t="s">
        <v>7</v>
      </c>
      <c r="Q15" s="16" t="s">
        <v>8</v>
      </c>
    </row>
    <row r="16" spans="1:17" x14ac:dyDescent="0.25">
      <c r="A16" s="153" t="s">
        <v>185</v>
      </c>
      <c r="B16" s="154"/>
      <c r="C16" s="154"/>
      <c r="D16" s="154"/>
      <c r="E16" s="155"/>
      <c r="F16" s="81"/>
      <c r="G16" s="87">
        <f>0+'Anexa achizitii directe 2023'!D94</f>
        <v>426055.69999999995</v>
      </c>
      <c r="H16" s="82"/>
      <c r="I16" s="83"/>
      <c r="J16" s="84"/>
      <c r="K16" s="84"/>
      <c r="L16" s="84"/>
      <c r="M16" s="85"/>
      <c r="N16" s="43"/>
      <c r="O16" s="16" t="s">
        <v>25</v>
      </c>
      <c r="P16" s="16" t="s">
        <v>9</v>
      </c>
      <c r="Q16" s="16" t="s">
        <v>10</v>
      </c>
    </row>
    <row r="17" spans="1:17" x14ac:dyDescent="0.25">
      <c r="A17" s="153" t="s">
        <v>175</v>
      </c>
      <c r="B17" s="154"/>
      <c r="C17" s="154"/>
      <c r="D17" s="154"/>
      <c r="E17" s="155"/>
      <c r="F17" s="81"/>
      <c r="G17" s="87">
        <f>SUM(G15:G16)</f>
        <v>2751900</v>
      </c>
      <c r="H17" s="82"/>
      <c r="I17" s="83"/>
      <c r="J17" s="84"/>
      <c r="K17" s="84"/>
      <c r="L17" s="84"/>
      <c r="M17" s="85"/>
      <c r="O17" s="16" t="s">
        <v>26</v>
      </c>
      <c r="P17" s="16"/>
      <c r="Q17" s="16"/>
    </row>
    <row r="18" spans="1:17" ht="24" x14ac:dyDescent="0.25">
      <c r="A18" s="52">
        <v>4</v>
      </c>
      <c r="B18" s="53" t="s">
        <v>164</v>
      </c>
      <c r="C18" s="62" t="s">
        <v>165</v>
      </c>
      <c r="D18" s="80" t="s">
        <v>25</v>
      </c>
      <c r="E18" s="80" t="s">
        <v>9</v>
      </c>
      <c r="F18" s="81">
        <v>1</v>
      </c>
      <c r="G18" s="81">
        <f>2921544/48*3</f>
        <v>182596.5</v>
      </c>
      <c r="H18" s="82" t="s">
        <v>58</v>
      </c>
      <c r="I18" s="83" t="s">
        <v>61</v>
      </c>
      <c r="J18" s="84" t="s">
        <v>60</v>
      </c>
      <c r="K18" s="72"/>
      <c r="L18" s="84" t="s">
        <v>62</v>
      </c>
      <c r="M18" s="85">
        <v>2022</v>
      </c>
      <c r="O18" s="16" t="s">
        <v>27</v>
      </c>
      <c r="P18" s="16"/>
      <c r="Q18" s="16"/>
    </row>
    <row r="19" spans="1:17" ht="120" x14ac:dyDescent="0.25">
      <c r="A19" s="52">
        <v>5</v>
      </c>
      <c r="B19" s="54" t="s">
        <v>484</v>
      </c>
      <c r="C19" s="62" t="s">
        <v>169</v>
      </c>
      <c r="D19" s="80" t="s">
        <v>29</v>
      </c>
      <c r="E19" s="80" t="s">
        <v>9</v>
      </c>
      <c r="F19" s="81">
        <v>1</v>
      </c>
      <c r="G19" s="81">
        <f>252000/12*3</f>
        <v>63000</v>
      </c>
      <c r="H19" s="82" t="s">
        <v>58</v>
      </c>
      <c r="I19" s="83" t="s">
        <v>61</v>
      </c>
      <c r="J19" s="84" t="s">
        <v>60</v>
      </c>
      <c r="K19" s="84" t="s">
        <v>10</v>
      </c>
      <c r="L19" s="84" t="s">
        <v>62</v>
      </c>
      <c r="M19" s="85">
        <v>2022</v>
      </c>
      <c r="O19" s="16" t="s">
        <v>11</v>
      </c>
      <c r="P19" s="16"/>
      <c r="Q19" s="16"/>
    </row>
    <row r="20" spans="1:17" ht="48" x14ac:dyDescent="0.25">
      <c r="A20" s="52">
        <v>6</v>
      </c>
      <c r="B20" s="54" t="s">
        <v>170</v>
      </c>
      <c r="C20" s="62" t="s">
        <v>171</v>
      </c>
      <c r="D20" s="80" t="s">
        <v>30</v>
      </c>
      <c r="E20" s="80" t="s">
        <v>7</v>
      </c>
      <c r="F20" s="81">
        <v>1</v>
      </c>
      <c r="G20" s="81">
        <f>633043/12*2</f>
        <v>105507.16666666667</v>
      </c>
      <c r="H20" s="82" t="s">
        <v>58</v>
      </c>
      <c r="I20" s="80">
        <v>2020</v>
      </c>
      <c r="J20" s="84" t="s">
        <v>60</v>
      </c>
      <c r="K20" s="84" t="s">
        <v>10</v>
      </c>
      <c r="L20" s="84" t="s">
        <v>71</v>
      </c>
      <c r="M20" s="85">
        <v>2022</v>
      </c>
      <c r="O20" s="16" t="s">
        <v>12</v>
      </c>
      <c r="P20" s="16"/>
      <c r="Q20" s="16"/>
    </row>
    <row r="21" spans="1:17" ht="36" x14ac:dyDescent="0.25">
      <c r="A21" s="52">
        <v>7</v>
      </c>
      <c r="B21" s="54" t="s">
        <v>172</v>
      </c>
      <c r="C21" s="62" t="s">
        <v>173</v>
      </c>
      <c r="D21" s="80" t="s">
        <v>25</v>
      </c>
      <c r="E21" s="80" t="s">
        <v>9</v>
      </c>
      <c r="F21" s="81">
        <v>1</v>
      </c>
      <c r="G21" s="88">
        <f>(1379800/1.19)-G18-G19-G20-G22-G23-(G25/1.19)</f>
        <v>323451.01165266125</v>
      </c>
      <c r="H21" s="82" t="s">
        <v>58</v>
      </c>
      <c r="I21" s="80">
        <v>2020</v>
      </c>
      <c r="J21" s="84" t="s">
        <v>60</v>
      </c>
      <c r="K21" s="84" t="s">
        <v>8</v>
      </c>
      <c r="L21" s="84" t="s">
        <v>62</v>
      </c>
      <c r="M21" s="85">
        <v>2022</v>
      </c>
      <c r="O21" s="16" t="s">
        <v>28</v>
      </c>
      <c r="P21" s="16"/>
      <c r="Q21" s="16"/>
    </row>
    <row r="22" spans="1:17" ht="48" x14ac:dyDescent="0.25">
      <c r="A22" s="52">
        <v>8</v>
      </c>
      <c r="B22" s="54" t="s">
        <v>178</v>
      </c>
      <c r="C22" s="62" t="s">
        <v>179</v>
      </c>
      <c r="D22" s="80" t="s">
        <v>30</v>
      </c>
      <c r="E22" s="80" t="s">
        <v>9</v>
      </c>
      <c r="F22" s="81">
        <v>1</v>
      </c>
      <c r="G22" s="81">
        <f>15000*5</f>
        <v>75000</v>
      </c>
      <c r="H22" s="82" t="s">
        <v>58</v>
      </c>
      <c r="I22" s="83" t="s">
        <v>61</v>
      </c>
      <c r="J22" s="84" t="s">
        <v>180</v>
      </c>
      <c r="K22" s="84" t="s">
        <v>10</v>
      </c>
      <c r="L22" s="84" t="s">
        <v>62</v>
      </c>
      <c r="M22" s="85">
        <v>2022</v>
      </c>
      <c r="O22" s="16" t="s">
        <v>29</v>
      </c>
      <c r="P22" s="16"/>
      <c r="Q22" s="16"/>
    </row>
    <row r="23" spans="1:17" ht="48" x14ac:dyDescent="0.25">
      <c r="A23" s="52">
        <v>9</v>
      </c>
      <c r="B23" s="62" t="s">
        <v>110</v>
      </c>
      <c r="C23" s="62" t="s">
        <v>122</v>
      </c>
      <c r="D23" s="80" t="s">
        <v>28</v>
      </c>
      <c r="E23" s="80" t="s">
        <v>9</v>
      </c>
      <c r="F23" s="81">
        <v>1</v>
      </c>
      <c r="G23" s="81">
        <f>648000/12*3</f>
        <v>162000</v>
      </c>
      <c r="H23" s="82" t="s">
        <v>58</v>
      </c>
      <c r="I23" s="83" t="s">
        <v>61</v>
      </c>
      <c r="J23" s="84" t="s">
        <v>180</v>
      </c>
      <c r="K23" s="84" t="s">
        <v>8</v>
      </c>
      <c r="L23" s="84" t="s">
        <v>62</v>
      </c>
      <c r="M23" s="85">
        <v>2022</v>
      </c>
      <c r="O23" s="16" t="s">
        <v>29</v>
      </c>
      <c r="P23" s="16"/>
      <c r="Q23" s="16"/>
    </row>
    <row r="24" spans="1:17" ht="18.75" customHeight="1" x14ac:dyDescent="0.25">
      <c r="A24" s="153" t="s">
        <v>176</v>
      </c>
      <c r="B24" s="154"/>
      <c r="C24" s="154"/>
      <c r="D24" s="154"/>
      <c r="E24" s="155"/>
      <c r="F24" s="81"/>
      <c r="G24" s="87">
        <f>SUM(G18:G23)*1.19</f>
        <v>1084750.0672000002</v>
      </c>
      <c r="H24" s="82"/>
      <c r="I24" s="83"/>
      <c r="J24" s="84"/>
      <c r="K24" s="84"/>
      <c r="L24" s="84"/>
      <c r="M24" s="85"/>
      <c r="O24" s="16" t="s">
        <v>30</v>
      </c>
      <c r="P24" s="16"/>
      <c r="Q24" s="16"/>
    </row>
    <row r="25" spans="1:17" x14ac:dyDescent="0.25">
      <c r="A25" s="153" t="s">
        <v>197</v>
      </c>
      <c r="B25" s="154"/>
      <c r="C25" s="154"/>
      <c r="D25" s="154"/>
      <c r="E25" s="155"/>
      <c r="F25" s="81"/>
      <c r="G25" s="87">
        <f>0+'Anexa achizitii directe 2023'!D113</f>
        <v>295049.93280000001</v>
      </c>
      <c r="H25" s="82"/>
      <c r="I25" s="83"/>
      <c r="J25" s="84"/>
      <c r="K25" s="84"/>
      <c r="L25" s="84"/>
      <c r="M25" s="85"/>
    </row>
    <row r="26" spans="1:17" x14ac:dyDescent="0.25">
      <c r="A26" s="153" t="s">
        <v>177</v>
      </c>
      <c r="B26" s="154"/>
      <c r="C26" s="154"/>
      <c r="D26" s="154"/>
      <c r="E26" s="155"/>
      <c r="F26" s="81"/>
      <c r="G26" s="87">
        <f>SUM(G24:G25)</f>
        <v>1379800.0000000002</v>
      </c>
      <c r="H26" s="82"/>
      <c r="I26" s="83"/>
      <c r="J26" s="84"/>
      <c r="K26" s="84"/>
      <c r="L26" s="84"/>
      <c r="M26" s="85"/>
    </row>
    <row r="27" spans="1:17" ht="48" x14ac:dyDescent="0.25">
      <c r="A27" s="89">
        <v>10</v>
      </c>
      <c r="B27" s="54" t="s">
        <v>178</v>
      </c>
      <c r="C27" s="62" t="s">
        <v>179</v>
      </c>
      <c r="D27" s="80" t="s">
        <v>29</v>
      </c>
      <c r="E27" s="80" t="s">
        <v>7</v>
      </c>
      <c r="F27" s="81">
        <f>686501</f>
        <v>686501</v>
      </c>
      <c r="G27" s="81">
        <v>556263</v>
      </c>
      <c r="H27" s="82" t="s">
        <v>58</v>
      </c>
      <c r="I27" s="80">
        <v>2020</v>
      </c>
      <c r="J27" s="84" t="s">
        <v>180</v>
      </c>
      <c r="K27" s="84" t="s">
        <v>10</v>
      </c>
      <c r="L27" s="84" t="s">
        <v>62</v>
      </c>
      <c r="M27" s="85">
        <v>2022</v>
      </c>
    </row>
    <row r="28" spans="1:17" x14ac:dyDescent="0.25">
      <c r="A28" s="153" t="s">
        <v>181</v>
      </c>
      <c r="B28" s="154"/>
      <c r="C28" s="154"/>
      <c r="D28" s="154"/>
      <c r="E28" s="155"/>
      <c r="F28" s="81"/>
      <c r="G28" s="87">
        <f>SUM(G27)</f>
        <v>556263</v>
      </c>
      <c r="H28" s="82"/>
      <c r="I28" s="83"/>
      <c r="J28" s="84"/>
      <c r="K28" s="84"/>
      <c r="L28" s="84"/>
      <c r="M28" s="85"/>
    </row>
    <row r="29" spans="1:17" x14ac:dyDescent="0.25">
      <c r="A29" s="153" t="s">
        <v>182</v>
      </c>
      <c r="B29" s="154"/>
      <c r="C29" s="154"/>
      <c r="D29" s="154"/>
      <c r="E29" s="155"/>
      <c r="F29" s="81"/>
      <c r="G29" s="87">
        <f>SUM(G28)</f>
        <v>556263</v>
      </c>
      <c r="H29" s="82"/>
      <c r="I29" s="83"/>
      <c r="J29" s="84"/>
      <c r="K29" s="84"/>
      <c r="L29" s="84"/>
      <c r="M29" s="85"/>
    </row>
    <row r="30" spans="1:17" s="126" customFormat="1" ht="24" x14ac:dyDescent="0.25">
      <c r="A30" s="118">
        <v>11</v>
      </c>
      <c r="B30" s="119" t="s">
        <v>426</v>
      </c>
      <c r="C30" s="119" t="s">
        <v>168</v>
      </c>
      <c r="D30" s="120" t="s">
        <v>25</v>
      </c>
      <c r="E30" s="120" t="s">
        <v>9</v>
      </c>
      <c r="F30" s="121">
        <v>1000</v>
      </c>
      <c r="G30" s="121">
        <v>300000</v>
      </c>
      <c r="H30" s="122" t="s">
        <v>58</v>
      </c>
      <c r="I30" s="123" t="s">
        <v>61</v>
      </c>
      <c r="J30" s="123" t="s">
        <v>61</v>
      </c>
      <c r="K30" s="124"/>
      <c r="L30" s="123" t="s">
        <v>129</v>
      </c>
      <c r="M30" s="125">
        <v>2023</v>
      </c>
    </row>
    <row r="31" spans="1:17" s="126" customFormat="1" ht="24" x14ac:dyDescent="0.25">
      <c r="A31" s="118">
        <v>12</v>
      </c>
      <c r="B31" s="119" t="s">
        <v>448</v>
      </c>
      <c r="C31" s="119" t="s">
        <v>168</v>
      </c>
      <c r="D31" s="120" t="s">
        <v>25</v>
      </c>
      <c r="E31" s="120" t="s">
        <v>9</v>
      </c>
      <c r="F31" s="121">
        <v>1000</v>
      </c>
      <c r="G31" s="121">
        <v>200000</v>
      </c>
      <c r="H31" s="122" t="s">
        <v>58</v>
      </c>
      <c r="I31" s="123" t="s">
        <v>61</v>
      </c>
      <c r="J31" s="124" t="s">
        <v>60</v>
      </c>
      <c r="K31" s="124"/>
      <c r="L31" s="123" t="s">
        <v>129</v>
      </c>
      <c r="M31" s="125">
        <v>2023</v>
      </c>
    </row>
    <row r="32" spans="1:17" ht="24" x14ac:dyDescent="0.25">
      <c r="A32" s="52">
        <v>13</v>
      </c>
      <c r="B32" s="54" t="s">
        <v>472</v>
      </c>
      <c r="C32" s="54" t="s">
        <v>473</v>
      </c>
      <c r="D32" s="80" t="s">
        <v>25</v>
      </c>
      <c r="E32" s="80" t="s">
        <v>9</v>
      </c>
      <c r="F32" s="81">
        <v>1000</v>
      </c>
      <c r="G32" s="81">
        <v>250000</v>
      </c>
      <c r="H32" s="82" t="s">
        <v>58</v>
      </c>
      <c r="I32" s="83" t="s">
        <v>61</v>
      </c>
      <c r="J32" s="84" t="s">
        <v>60</v>
      </c>
      <c r="K32" s="84"/>
      <c r="L32" s="83" t="s">
        <v>129</v>
      </c>
      <c r="M32" s="85">
        <v>2023</v>
      </c>
    </row>
    <row r="33" spans="1:13" ht="24" x14ac:dyDescent="0.25">
      <c r="A33" s="52">
        <v>14</v>
      </c>
      <c r="B33" s="54" t="s">
        <v>476</v>
      </c>
      <c r="C33" s="54" t="s">
        <v>473</v>
      </c>
      <c r="D33" s="80" t="s">
        <v>25</v>
      </c>
      <c r="E33" s="80" t="s">
        <v>9</v>
      </c>
      <c r="F33" s="81">
        <v>1000</v>
      </c>
      <c r="G33" s="81">
        <v>200000</v>
      </c>
      <c r="H33" s="82" t="s">
        <v>58</v>
      </c>
      <c r="I33" s="83" t="s">
        <v>61</v>
      </c>
      <c r="J33" s="84" t="s">
        <v>60</v>
      </c>
      <c r="K33" s="84"/>
      <c r="L33" s="83" t="s">
        <v>129</v>
      </c>
      <c r="M33" s="85">
        <v>2023</v>
      </c>
    </row>
    <row r="34" spans="1:13" ht="24" x14ac:dyDescent="0.25">
      <c r="A34" s="52">
        <v>15</v>
      </c>
      <c r="B34" s="54" t="s">
        <v>485</v>
      </c>
      <c r="C34" s="54" t="s">
        <v>457</v>
      </c>
      <c r="D34" s="80" t="s">
        <v>25</v>
      </c>
      <c r="E34" s="80" t="s">
        <v>9</v>
      </c>
      <c r="F34" s="81">
        <v>1000</v>
      </c>
      <c r="G34" s="81">
        <v>200000</v>
      </c>
      <c r="H34" s="82" t="s">
        <v>58</v>
      </c>
      <c r="I34" s="83" t="s">
        <v>61</v>
      </c>
      <c r="J34" s="84" t="s">
        <v>60</v>
      </c>
      <c r="K34" s="84"/>
      <c r="L34" s="83" t="s">
        <v>129</v>
      </c>
      <c r="M34" s="85">
        <v>2023</v>
      </c>
    </row>
    <row r="35" spans="1:13" ht="24" x14ac:dyDescent="0.25">
      <c r="A35" s="52">
        <v>16</v>
      </c>
      <c r="B35" s="54" t="s">
        <v>552</v>
      </c>
      <c r="C35" s="54" t="s">
        <v>457</v>
      </c>
      <c r="D35" s="80" t="s">
        <v>25</v>
      </c>
      <c r="E35" s="80" t="s">
        <v>9</v>
      </c>
      <c r="F35" s="81">
        <v>1000</v>
      </c>
      <c r="G35" s="81">
        <v>350000</v>
      </c>
      <c r="H35" s="82" t="s">
        <v>58</v>
      </c>
      <c r="I35" s="83" t="s">
        <v>61</v>
      </c>
      <c r="J35" s="84" t="s">
        <v>60</v>
      </c>
      <c r="K35" s="84"/>
      <c r="L35" s="83" t="s">
        <v>129</v>
      </c>
      <c r="M35" s="85">
        <v>2023</v>
      </c>
    </row>
    <row r="36" spans="1:13" ht="36" x14ac:dyDescent="0.25">
      <c r="A36" s="52">
        <v>17</v>
      </c>
      <c r="B36" s="54" t="s">
        <v>486</v>
      </c>
      <c r="C36" s="54" t="s">
        <v>480</v>
      </c>
      <c r="D36" s="80" t="s">
        <v>28</v>
      </c>
      <c r="E36" s="80" t="s">
        <v>9</v>
      </c>
      <c r="F36" s="81">
        <v>1000</v>
      </c>
      <c r="G36" s="81">
        <f>(2910743/1.09)-G30-G31-G32-G33-G34-G35-(G38/1.09)</f>
        <v>1139557.3520183482</v>
      </c>
      <c r="H36" s="82" t="s">
        <v>58</v>
      </c>
      <c r="I36" s="83" t="s">
        <v>61</v>
      </c>
      <c r="J36" s="84" t="s">
        <v>60</v>
      </c>
      <c r="K36" s="84"/>
      <c r="L36" s="83" t="s">
        <v>129</v>
      </c>
      <c r="M36" s="85">
        <v>2023</v>
      </c>
    </row>
    <row r="37" spans="1:13" x14ac:dyDescent="0.25">
      <c r="A37" s="153" t="s">
        <v>183</v>
      </c>
      <c r="B37" s="154"/>
      <c r="C37" s="154"/>
      <c r="D37" s="154"/>
      <c r="E37" s="155"/>
      <c r="F37" s="81"/>
      <c r="G37" s="87">
        <f>SUM(G30:G36)*1.09</f>
        <v>2877117.5136999995</v>
      </c>
      <c r="H37" s="82"/>
      <c r="I37" s="83"/>
      <c r="J37" s="84"/>
      <c r="K37" s="84"/>
      <c r="L37" s="84"/>
      <c r="M37" s="85"/>
    </row>
    <row r="38" spans="1:13" x14ac:dyDescent="0.25">
      <c r="A38" s="153" t="s">
        <v>196</v>
      </c>
      <c r="B38" s="154"/>
      <c r="C38" s="154"/>
      <c r="D38" s="154"/>
      <c r="E38" s="155"/>
      <c r="F38" s="81"/>
      <c r="G38" s="87">
        <f>0+'Anexa achizitii directe 2023'!D131</f>
        <v>33625.486300000004</v>
      </c>
      <c r="H38" s="82"/>
      <c r="I38" s="83"/>
      <c r="J38" s="84"/>
      <c r="K38" s="84"/>
      <c r="L38" s="84"/>
      <c r="M38" s="85"/>
    </row>
    <row r="39" spans="1:13" x14ac:dyDescent="0.25">
      <c r="A39" s="153" t="s">
        <v>184</v>
      </c>
      <c r="B39" s="154"/>
      <c r="C39" s="154"/>
      <c r="D39" s="154"/>
      <c r="E39" s="155"/>
      <c r="F39" s="81"/>
      <c r="G39" s="87">
        <f>SUM(G37:G38)</f>
        <v>2910742.9999999995</v>
      </c>
      <c r="H39" s="82"/>
      <c r="I39" s="83"/>
      <c r="J39" s="84"/>
      <c r="K39" s="84"/>
      <c r="L39" s="84"/>
      <c r="M39" s="85"/>
    </row>
    <row r="40" spans="1:13" ht="36" x14ac:dyDescent="0.25">
      <c r="A40" s="52">
        <v>18</v>
      </c>
      <c r="B40" s="54" t="s">
        <v>425</v>
      </c>
      <c r="C40" s="62" t="s">
        <v>132</v>
      </c>
      <c r="D40" s="80" t="s">
        <v>25</v>
      </c>
      <c r="E40" s="80" t="s">
        <v>9</v>
      </c>
      <c r="F40" s="81">
        <f>500364/36</f>
        <v>13899</v>
      </c>
      <c r="G40" s="81">
        <v>200000</v>
      </c>
      <c r="H40" s="82" t="s">
        <v>58</v>
      </c>
      <c r="I40" s="83" t="s">
        <v>61</v>
      </c>
      <c r="J40" s="84" t="s">
        <v>60</v>
      </c>
      <c r="K40" s="84"/>
      <c r="L40" s="84" t="s">
        <v>62</v>
      </c>
      <c r="M40" s="85">
        <v>2021</v>
      </c>
    </row>
    <row r="41" spans="1:13" ht="36" x14ac:dyDescent="0.25">
      <c r="A41" s="52">
        <v>19</v>
      </c>
      <c r="B41" s="54" t="s">
        <v>554</v>
      </c>
      <c r="C41" s="62" t="s">
        <v>553</v>
      </c>
      <c r="D41" s="80" t="s">
        <v>28</v>
      </c>
      <c r="E41" s="80" t="s">
        <v>9</v>
      </c>
      <c r="F41" s="81">
        <f>76097.4/12</f>
        <v>6341.45</v>
      </c>
      <c r="G41" s="81">
        <v>100000</v>
      </c>
      <c r="H41" s="82" t="s">
        <v>58</v>
      </c>
      <c r="I41" s="83" t="s">
        <v>61</v>
      </c>
      <c r="J41" s="84" t="s">
        <v>60</v>
      </c>
      <c r="K41" s="84"/>
      <c r="L41" s="84" t="s">
        <v>62</v>
      </c>
      <c r="M41" s="85">
        <v>2021</v>
      </c>
    </row>
    <row r="42" spans="1:13" ht="36" x14ac:dyDescent="0.25">
      <c r="A42" s="52">
        <v>20</v>
      </c>
      <c r="B42" s="54" t="s">
        <v>557</v>
      </c>
      <c r="C42" s="62" t="s">
        <v>132</v>
      </c>
      <c r="D42" s="80" t="s">
        <v>25</v>
      </c>
      <c r="E42" s="80" t="s">
        <v>7</v>
      </c>
      <c r="F42" s="81">
        <v>78000</v>
      </c>
      <c r="G42" s="81">
        <v>100000</v>
      </c>
      <c r="H42" s="82" t="s">
        <v>58</v>
      </c>
      <c r="I42" s="83" t="s">
        <v>60</v>
      </c>
      <c r="J42" s="84" t="s">
        <v>60</v>
      </c>
      <c r="K42" s="84"/>
      <c r="L42" s="84" t="s">
        <v>62</v>
      </c>
      <c r="M42" s="85">
        <v>2021</v>
      </c>
    </row>
    <row r="43" spans="1:13" ht="36" x14ac:dyDescent="0.25">
      <c r="A43" s="52">
        <v>21</v>
      </c>
      <c r="B43" s="54" t="s">
        <v>253</v>
      </c>
      <c r="C43" s="62" t="s">
        <v>254</v>
      </c>
      <c r="D43" s="80" t="s">
        <v>25</v>
      </c>
      <c r="E43" s="80" t="s">
        <v>9</v>
      </c>
      <c r="F43" s="81">
        <v>4568.3</v>
      </c>
      <c r="G43" s="81">
        <v>20000</v>
      </c>
      <c r="H43" s="82" t="s">
        <v>58</v>
      </c>
      <c r="I43" s="83" t="s">
        <v>60</v>
      </c>
      <c r="J43" s="84" t="s">
        <v>60</v>
      </c>
      <c r="K43" s="84"/>
      <c r="L43" s="84" t="s">
        <v>62</v>
      </c>
      <c r="M43" s="85">
        <v>2021</v>
      </c>
    </row>
    <row r="44" spans="1:13" ht="24" x14ac:dyDescent="0.25">
      <c r="A44" s="52">
        <v>22</v>
      </c>
      <c r="B44" s="54" t="s">
        <v>281</v>
      </c>
      <c r="C44" s="62" t="s">
        <v>132</v>
      </c>
      <c r="D44" s="80" t="s">
        <v>28</v>
      </c>
      <c r="E44" s="80" t="s">
        <v>9</v>
      </c>
      <c r="F44" s="81">
        <v>126186</v>
      </c>
      <c r="G44" s="81">
        <v>20000</v>
      </c>
      <c r="H44" s="82" t="s">
        <v>58</v>
      </c>
      <c r="I44" s="83" t="s">
        <v>60</v>
      </c>
      <c r="J44" s="84" t="s">
        <v>60</v>
      </c>
      <c r="K44" s="84"/>
      <c r="L44" s="84" t="s">
        <v>62</v>
      </c>
      <c r="M44" s="85">
        <v>2021</v>
      </c>
    </row>
    <row r="45" spans="1:13" ht="36" x14ac:dyDescent="0.25">
      <c r="A45" s="52">
        <v>23</v>
      </c>
      <c r="B45" s="54" t="s">
        <v>556</v>
      </c>
      <c r="C45" s="62" t="s">
        <v>132</v>
      </c>
      <c r="D45" s="80" t="s">
        <v>28</v>
      </c>
      <c r="E45" s="80" t="s">
        <v>9</v>
      </c>
      <c r="F45" s="81">
        <v>260705</v>
      </c>
      <c r="G45" s="81">
        <v>200000</v>
      </c>
      <c r="H45" s="82" t="s">
        <v>58</v>
      </c>
      <c r="I45" s="83" t="s">
        <v>60</v>
      </c>
      <c r="J45" s="84" t="s">
        <v>60</v>
      </c>
      <c r="K45" s="84"/>
      <c r="L45" s="84" t="s">
        <v>62</v>
      </c>
      <c r="M45" s="85">
        <v>2021</v>
      </c>
    </row>
    <row r="46" spans="1:13" ht="24" x14ac:dyDescent="0.25">
      <c r="A46" s="52">
        <v>24</v>
      </c>
      <c r="B46" s="54" t="s">
        <v>280</v>
      </c>
      <c r="C46" s="62" t="s">
        <v>131</v>
      </c>
      <c r="D46" s="80" t="s">
        <v>25</v>
      </c>
      <c r="E46" s="80" t="s">
        <v>9</v>
      </c>
      <c r="F46" s="81">
        <v>22780</v>
      </c>
      <c r="G46" s="81">
        <v>300000</v>
      </c>
      <c r="H46" s="82" t="s">
        <v>58</v>
      </c>
      <c r="I46" s="83" t="s">
        <v>60</v>
      </c>
      <c r="J46" s="84" t="s">
        <v>60</v>
      </c>
      <c r="K46" s="84"/>
      <c r="L46" s="84" t="s">
        <v>62</v>
      </c>
      <c r="M46" s="85">
        <v>2022</v>
      </c>
    </row>
    <row r="47" spans="1:13" ht="24" x14ac:dyDescent="0.25">
      <c r="A47" s="52">
        <v>25</v>
      </c>
      <c r="B47" s="54" t="s">
        <v>555</v>
      </c>
      <c r="C47" s="62" t="s">
        <v>131</v>
      </c>
      <c r="D47" s="80" t="s">
        <v>25</v>
      </c>
      <c r="E47" s="80" t="s">
        <v>9</v>
      </c>
      <c r="F47" s="81">
        <v>137376</v>
      </c>
      <c r="G47" s="81">
        <v>150000</v>
      </c>
      <c r="H47" s="82" t="s">
        <v>58</v>
      </c>
      <c r="I47" s="83" t="s">
        <v>60</v>
      </c>
      <c r="J47" s="84" t="s">
        <v>60</v>
      </c>
      <c r="K47" s="84"/>
      <c r="L47" s="84" t="s">
        <v>62</v>
      </c>
      <c r="M47" s="85">
        <v>2022</v>
      </c>
    </row>
    <row r="48" spans="1:13" ht="36" x14ac:dyDescent="0.25">
      <c r="A48" s="52">
        <v>26</v>
      </c>
      <c r="B48" s="54" t="s">
        <v>558</v>
      </c>
      <c r="C48" s="62" t="s">
        <v>559</v>
      </c>
      <c r="D48" s="80" t="s">
        <v>28</v>
      </c>
      <c r="E48" s="80" t="s">
        <v>9</v>
      </c>
      <c r="F48" s="81"/>
      <c r="G48" s="81">
        <f>(1466549/1.19)-G40-G41-G42-G43-G44-G45-G46-G47-(G50/1.19)</f>
        <v>103542.1176470588</v>
      </c>
      <c r="H48" s="82" t="s">
        <v>58</v>
      </c>
      <c r="I48" s="83" t="s">
        <v>60</v>
      </c>
      <c r="J48" s="84" t="s">
        <v>60</v>
      </c>
      <c r="K48" s="84"/>
      <c r="L48" s="84" t="s">
        <v>62</v>
      </c>
      <c r="M48" s="85">
        <v>2023</v>
      </c>
    </row>
    <row r="49" spans="1:13" x14ac:dyDescent="0.25">
      <c r="A49" s="153" t="s">
        <v>186</v>
      </c>
      <c r="B49" s="154"/>
      <c r="C49" s="154"/>
      <c r="D49" s="154"/>
      <c r="E49" s="155"/>
      <c r="F49" s="81"/>
      <c r="G49" s="87">
        <f>SUM(G40:G48)*1.19</f>
        <v>1420315.1199999999</v>
      </c>
      <c r="H49" s="82"/>
      <c r="I49" s="83"/>
      <c r="J49" s="84"/>
      <c r="K49" s="84"/>
      <c r="L49" s="84"/>
      <c r="M49" s="85"/>
    </row>
    <row r="50" spans="1:13" x14ac:dyDescent="0.25">
      <c r="A50" s="153" t="s">
        <v>195</v>
      </c>
      <c r="B50" s="154"/>
      <c r="C50" s="154"/>
      <c r="D50" s="154"/>
      <c r="E50" s="155"/>
      <c r="F50" s="81"/>
      <c r="G50" s="87">
        <f>0+'Anexa achizitii directe 2023'!D152</f>
        <v>46233.88</v>
      </c>
      <c r="H50" s="82"/>
      <c r="I50" s="83"/>
      <c r="J50" s="84"/>
      <c r="K50" s="84"/>
      <c r="L50" s="84"/>
      <c r="M50" s="85"/>
    </row>
    <row r="51" spans="1:13" x14ac:dyDescent="0.25">
      <c r="A51" s="153" t="s">
        <v>187</v>
      </c>
      <c r="B51" s="154"/>
      <c r="C51" s="154"/>
      <c r="D51" s="154"/>
      <c r="E51" s="155"/>
      <c r="F51" s="81"/>
      <c r="G51" s="87">
        <f>SUM(G49:G50)</f>
        <v>1466548.9999999998</v>
      </c>
      <c r="H51" s="82"/>
      <c r="I51" s="83"/>
      <c r="J51" s="84"/>
      <c r="K51" s="84"/>
      <c r="L51" s="84"/>
      <c r="M51" s="85"/>
    </row>
    <row r="52" spans="1:13" ht="24" x14ac:dyDescent="0.25">
      <c r="A52" s="52">
        <v>27</v>
      </c>
      <c r="B52" s="90" t="s">
        <v>560</v>
      </c>
      <c r="C52" s="62" t="s">
        <v>190</v>
      </c>
      <c r="D52" s="80" t="s">
        <v>25</v>
      </c>
      <c r="E52" s="80" t="s">
        <v>9</v>
      </c>
      <c r="F52" s="81"/>
      <c r="G52" s="81">
        <f>(260900/1.19)-(G54/1.19)</f>
        <v>214243.69747899161</v>
      </c>
      <c r="H52" s="82" t="s">
        <v>58</v>
      </c>
      <c r="I52" s="80">
        <v>2021</v>
      </c>
      <c r="J52" s="84" t="s">
        <v>60</v>
      </c>
      <c r="K52" s="84"/>
      <c r="L52" s="84" t="s">
        <v>62</v>
      </c>
      <c r="M52" s="85">
        <v>2022</v>
      </c>
    </row>
    <row r="53" spans="1:13" x14ac:dyDescent="0.25">
      <c r="A53" s="153" t="s">
        <v>188</v>
      </c>
      <c r="B53" s="154"/>
      <c r="C53" s="154"/>
      <c r="D53" s="154"/>
      <c r="E53" s="155"/>
      <c r="F53" s="81"/>
      <c r="G53" s="87">
        <f>SUM(G52:G52)*1.19</f>
        <v>254950</v>
      </c>
      <c r="H53" s="82"/>
      <c r="I53" s="83"/>
      <c r="J53" s="84"/>
      <c r="K53" s="84"/>
      <c r="L53" s="84"/>
      <c r="M53" s="85"/>
    </row>
    <row r="54" spans="1:13" x14ac:dyDescent="0.25">
      <c r="A54" s="153" t="s">
        <v>194</v>
      </c>
      <c r="B54" s="154"/>
      <c r="C54" s="154"/>
      <c r="D54" s="154"/>
      <c r="E54" s="155"/>
      <c r="F54" s="81"/>
      <c r="G54" s="87">
        <f>0+'Anexa achizitii directe 2023'!D158</f>
        <v>5950</v>
      </c>
      <c r="H54" s="82"/>
      <c r="I54" s="83"/>
      <c r="J54" s="84"/>
      <c r="K54" s="84"/>
      <c r="L54" s="84"/>
      <c r="M54" s="85"/>
    </row>
    <row r="55" spans="1:13" x14ac:dyDescent="0.25">
      <c r="A55" s="153" t="s">
        <v>189</v>
      </c>
      <c r="B55" s="154"/>
      <c r="C55" s="154"/>
      <c r="D55" s="154"/>
      <c r="E55" s="155"/>
      <c r="F55" s="81"/>
      <c r="G55" s="87">
        <f>G53+G54</f>
        <v>260900</v>
      </c>
      <c r="H55" s="82"/>
      <c r="I55" s="83"/>
      <c r="J55" s="84"/>
      <c r="K55" s="84"/>
      <c r="L55" s="84"/>
      <c r="M55" s="85"/>
    </row>
    <row r="56" spans="1:13" ht="24.75" x14ac:dyDescent="0.25">
      <c r="A56" s="52">
        <v>28</v>
      </c>
      <c r="B56" s="54" t="s">
        <v>166</v>
      </c>
      <c r="C56" s="65" t="s">
        <v>167</v>
      </c>
      <c r="D56" s="80" t="s">
        <v>25</v>
      </c>
      <c r="E56" s="80" t="s">
        <v>9</v>
      </c>
      <c r="F56" s="81">
        <f>708960/48</f>
        <v>14770</v>
      </c>
      <c r="G56" s="81">
        <f>(170326-G59)/1.19</f>
        <v>138131.09243697481</v>
      </c>
      <c r="H56" s="82" t="s">
        <v>58</v>
      </c>
      <c r="I56" s="83" t="s">
        <v>61</v>
      </c>
      <c r="J56" s="84" t="s">
        <v>60</v>
      </c>
      <c r="K56" s="84"/>
      <c r="L56" s="84" t="s">
        <v>62</v>
      </c>
      <c r="M56" s="85">
        <v>2022</v>
      </c>
    </row>
    <row r="57" spans="1:13" ht="24.75" hidden="1" x14ac:dyDescent="0.25">
      <c r="A57" s="52">
        <v>29</v>
      </c>
      <c r="B57" s="54" t="s">
        <v>166</v>
      </c>
      <c r="C57" s="65" t="s">
        <v>167</v>
      </c>
      <c r="D57" s="80" t="s">
        <v>25</v>
      </c>
      <c r="E57" s="80" t="s">
        <v>9</v>
      </c>
      <c r="F57" s="81">
        <f>708960/48</f>
        <v>14770</v>
      </c>
      <c r="G57" s="81"/>
      <c r="H57" s="82" t="s">
        <v>58</v>
      </c>
      <c r="I57" s="83" t="s">
        <v>61</v>
      </c>
      <c r="J57" s="84" t="s">
        <v>60</v>
      </c>
      <c r="K57" s="84"/>
      <c r="L57" s="84" t="s">
        <v>62</v>
      </c>
      <c r="M57" s="85">
        <v>2023</v>
      </c>
    </row>
    <row r="58" spans="1:13" x14ac:dyDescent="0.25">
      <c r="A58" s="153" t="s">
        <v>191</v>
      </c>
      <c r="B58" s="154"/>
      <c r="C58" s="154"/>
      <c r="D58" s="154"/>
      <c r="E58" s="155"/>
      <c r="F58" s="81"/>
      <c r="G58" s="87">
        <f>SUM(G56:G57)*1.19</f>
        <v>164376.00000000003</v>
      </c>
      <c r="H58" s="82"/>
      <c r="I58" s="83"/>
      <c r="J58" s="84"/>
      <c r="K58" s="84"/>
      <c r="L58" s="84"/>
      <c r="M58" s="85"/>
    </row>
    <row r="59" spans="1:13" x14ac:dyDescent="0.25">
      <c r="A59" s="153" t="s">
        <v>193</v>
      </c>
      <c r="B59" s="154"/>
      <c r="C59" s="154"/>
      <c r="D59" s="154"/>
      <c r="E59" s="155"/>
      <c r="F59" s="81"/>
      <c r="G59" s="87">
        <f>0+'Anexa achizitii directe 2023'!D162</f>
        <v>5950</v>
      </c>
      <c r="H59" s="82"/>
      <c r="I59" s="83"/>
      <c r="J59" s="84"/>
      <c r="K59" s="84"/>
      <c r="L59" s="84"/>
      <c r="M59" s="85"/>
    </row>
    <row r="60" spans="1:13" ht="13.5" customHeight="1" x14ac:dyDescent="0.25">
      <c r="A60" s="153" t="s">
        <v>192</v>
      </c>
      <c r="B60" s="154"/>
      <c r="C60" s="154"/>
      <c r="D60" s="154"/>
      <c r="E60" s="155"/>
      <c r="F60" s="81"/>
      <c r="G60" s="87">
        <f>SUM(G58:G59)</f>
        <v>170326.00000000003</v>
      </c>
      <c r="H60" s="82"/>
      <c r="I60" s="83"/>
      <c r="J60" s="84"/>
      <c r="K60" s="84"/>
      <c r="L60" s="84"/>
      <c r="M60" s="85"/>
    </row>
    <row r="61" spans="1:13" ht="38.25" hidden="1" x14ac:dyDescent="0.25">
      <c r="A61" s="52">
        <v>30</v>
      </c>
      <c r="B61" s="100" t="s">
        <v>566</v>
      </c>
      <c r="C61" s="62" t="s">
        <v>238</v>
      </c>
      <c r="D61" s="80" t="s">
        <v>25</v>
      </c>
      <c r="E61" s="80" t="s">
        <v>9</v>
      </c>
      <c r="F61" s="81">
        <v>1</v>
      </c>
      <c r="G61" s="101"/>
      <c r="H61" s="82" t="s">
        <v>58</v>
      </c>
      <c r="I61" s="83" t="s">
        <v>61</v>
      </c>
      <c r="J61" s="84" t="s">
        <v>60</v>
      </c>
      <c r="K61" s="84"/>
      <c r="L61" s="84" t="s">
        <v>62</v>
      </c>
      <c r="M61" s="85">
        <v>2023</v>
      </c>
    </row>
    <row r="62" spans="1:13" hidden="1" x14ac:dyDescent="0.25">
      <c r="A62" s="153" t="s">
        <v>242</v>
      </c>
      <c r="B62" s="154"/>
      <c r="C62" s="154"/>
      <c r="D62" s="154"/>
      <c r="E62" s="155"/>
      <c r="F62" s="81"/>
      <c r="G62" s="87">
        <f>SUM(G61:G61)*1.19</f>
        <v>0</v>
      </c>
      <c r="H62" s="82"/>
      <c r="I62" s="83"/>
      <c r="J62" s="84"/>
      <c r="K62" s="84"/>
      <c r="L62" s="84"/>
      <c r="M62" s="85"/>
    </row>
    <row r="63" spans="1:13" hidden="1" x14ac:dyDescent="0.25">
      <c r="A63" s="153" t="s">
        <v>251</v>
      </c>
      <c r="B63" s="154"/>
      <c r="C63" s="154"/>
      <c r="D63" s="154"/>
      <c r="E63" s="155"/>
      <c r="F63" s="81"/>
      <c r="G63" s="87">
        <f>'Anexa achizitii directe 2023'!D309</f>
        <v>0</v>
      </c>
      <c r="H63" s="82"/>
      <c r="I63" s="83"/>
      <c r="J63" s="84"/>
      <c r="K63" s="84"/>
      <c r="L63" s="84"/>
      <c r="M63" s="85"/>
    </row>
    <row r="64" spans="1:13" ht="18.75" hidden="1" customHeight="1" x14ac:dyDescent="0.25">
      <c r="A64" s="153" t="s">
        <v>243</v>
      </c>
      <c r="B64" s="154"/>
      <c r="C64" s="154"/>
      <c r="D64" s="154"/>
      <c r="E64" s="155"/>
      <c r="F64" s="81"/>
      <c r="G64" s="87">
        <f>G62+G63</f>
        <v>0</v>
      </c>
      <c r="H64" s="82"/>
      <c r="I64" s="83"/>
      <c r="J64" s="84"/>
      <c r="K64" s="84"/>
      <c r="L64" s="84"/>
      <c r="M64" s="85"/>
    </row>
    <row r="65" spans="1:13" ht="24" hidden="1" x14ac:dyDescent="0.25">
      <c r="A65" s="52">
        <v>35</v>
      </c>
      <c r="B65" s="62"/>
      <c r="C65" s="62" t="s">
        <v>564</v>
      </c>
      <c r="D65" s="80" t="s">
        <v>28</v>
      </c>
      <c r="E65" s="80" t="s">
        <v>7</v>
      </c>
      <c r="F65" s="57">
        <v>1</v>
      </c>
      <c r="G65" s="115"/>
      <c r="H65" s="57"/>
      <c r="I65" s="58"/>
    </row>
    <row r="66" spans="1:13" s="27" customFormat="1" ht="12.75" hidden="1" customHeight="1" x14ac:dyDescent="0.2">
      <c r="A66" s="153" t="s">
        <v>474</v>
      </c>
      <c r="B66" s="154"/>
      <c r="C66" s="154"/>
      <c r="D66" s="154"/>
      <c r="E66" s="154"/>
      <c r="F66" s="155"/>
      <c r="G66" s="116">
        <f>G65*1.19</f>
        <v>0</v>
      </c>
      <c r="H66" s="57"/>
      <c r="I66" s="58"/>
    </row>
    <row r="67" spans="1:13" ht="18.75" hidden="1" customHeight="1" x14ac:dyDescent="0.25">
      <c r="A67" s="153" t="s">
        <v>250</v>
      </c>
      <c r="B67" s="154"/>
      <c r="C67" s="154"/>
      <c r="D67" s="154"/>
      <c r="E67" s="155"/>
      <c r="F67" s="81"/>
      <c r="G67" s="87">
        <f>0+'Anexa achizitii directe 2023'!D312</f>
        <v>0</v>
      </c>
      <c r="H67" s="82"/>
      <c r="I67" s="83"/>
      <c r="J67" s="84"/>
      <c r="K67" s="84"/>
      <c r="L67" s="84"/>
      <c r="M67" s="85"/>
    </row>
    <row r="68" spans="1:13" ht="18.75" customHeight="1" x14ac:dyDescent="0.25">
      <c r="A68" s="108"/>
      <c r="B68" s="108"/>
      <c r="C68" s="108"/>
      <c r="D68" s="108"/>
      <c r="E68" s="108"/>
      <c r="F68" s="109"/>
      <c r="G68" s="110"/>
      <c r="H68" s="111"/>
      <c r="I68" s="112"/>
      <c r="J68" s="113"/>
      <c r="K68" s="113"/>
      <c r="L68" s="113"/>
      <c r="M68" s="114"/>
    </row>
    <row r="69" spans="1:13" s="95" customFormat="1" ht="18.75" customHeight="1" x14ac:dyDescent="0.25">
      <c r="A69" s="137" t="s">
        <v>279</v>
      </c>
      <c r="B69" s="137"/>
      <c r="C69" s="137"/>
      <c r="D69" s="137"/>
      <c r="E69" s="137"/>
      <c r="F69" s="137"/>
      <c r="G69" s="94">
        <f>G58+G53+G49+G37+G29+G24+G15+G10+'Anexa achizitii directe 2023'!D313</f>
        <v>11508182</v>
      </c>
      <c r="I69" s="96"/>
    </row>
    <row r="70" spans="1:13" s="95" customFormat="1" ht="15.75" x14ac:dyDescent="0.25">
      <c r="A70" s="97"/>
      <c r="B70" s="95" t="s">
        <v>475</v>
      </c>
      <c r="G70" s="98">
        <f>G64+'Anexa achizitii directe 2023'!D312+'Anexa achizitii directe 2023'!D304</f>
        <v>12000</v>
      </c>
    </row>
    <row r="71" spans="1:13" s="31" customFormat="1" ht="12.75" x14ac:dyDescent="0.2">
      <c r="A71" s="29"/>
      <c r="B71" s="29" t="s">
        <v>223</v>
      </c>
      <c r="C71" s="30"/>
      <c r="E71" s="32"/>
      <c r="F71" s="135" t="s">
        <v>245</v>
      </c>
      <c r="G71" s="135"/>
      <c r="H71" s="135"/>
      <c r="J71" s="136" t="s">
        <v>224</v>
      </c>
      <c r="K71" s="136"/>
      <c r="L71" s="136"/>
      <c r="M71" s="136"/>
    </row>
    <row r="72" spans="1:13" s="31" customFormat="1" ht="12.75" x14ac:dyDescent="0.2">
      <c r="A72" s="29"/>
      <c r="B72" s="29" t="s">
        <v>225</v>
      </c>
      <c r="C72" s="30"/>
      <c r="E72" s="32"/>
      <c r="F72" s="135" t="s">
        <v>246</v>
      </c>
      <c r="G72" s="135"/>
      <c r="H72" s="135"/>
      <c r="J72" s="135" t="s">
        <v>226</v>
      </c>
      <c r="K72" s="135"/>
      <c r="L72" s="135"/>
      <c r="M72" s="135"/>
    </row>
    <row r="73" spans="1:13" s="95" customFormat="1" ht="15.75" x14ac:dyDescent="0.25">
      <c r="A73" s="97"/>
    </row>
  </sheetData>
  <mergeCells count="46">
    <mergeCell ref="A15:E15"/>
    <mergeCell ref="A16:E16"/>
    <mergeCell ref="A17:E17"/>
    <mergeCell ref="A24:E24"/>
    <mergeCell ref="A25:E25"/>
    <mergeCell ref="A49:E49"/>
    <mergeCell ref="A50:E50"/>
    <mergeCell ref="A51:E51"/>
    <mergeCell ref="A26:E26"/>
    <mergeCell ref="A28:E28"/>
    <mergeCell ref="A29:E29"/>
    <mergeCell ref="A37:E37"/>
    <mergeCell ref="A10:E10"/>
    <mergeCell ref="A11:E11"/>
    <mergeCell ref="A12:E12"/>
    <mergeCell ref="A67:E67"/>
    <mergeCell ref="A64:E64"/>
    <mergeCell ref="A60:E60"/>
    <mergeCell ref="A53:E53"/>
    <mergeCell ref="A54:E54"/>
    <mergeCell ref="A55:E55"/>
    <mergeCell ref="A58:E58"/>
    <mergeCell ref="A59:E59"/>
    <mergeCell ref="A63:E63"/>
    <mergeCell ref="A66:F66"/>
    <mergeCell ref="A62:E62"/>
    <mergeCell ref="A38:E38"/>
    <mergeCell ref="A39:E39"/>
    <mergeCell ref="M7:M8"/>
    <mergeCell ref="A6:M6"/>
    <mergeCell ref="A7:A8"/>
    <mergeCell ref="B7:B8"/>
    <mergeCell ref="C7:C8"/>
    <mergeCell ref="D7:D8"/>
    <mergeCell ref="E7:E8"/>
    <mergeCell ref="F7:G7"/>
    <mergeCell ref="H7:H8"/>
    <mergeCell ref="I7:I8"/>
    <mergeCell ref="J7:J8"/>
    <mergeCell ref="K7:K8"/>
    <mergeCell ref="L7:L8"/>
    <mergeCell ref="F71:H71"/>
    <mergeCell ref="J71:M71"/>
    <mergeCell ref="F72:H72"/>
    <mergeCell ref="J72:M72"/>
    <mergeCell ref="A69:F69"/>
  </mergeCells>
  <dataValidations count="4">
    <dataValidation type="list" allowBlank="1" showInputMessage="1" showErrorMessage="1" sqref="E27 E52 E61 E9 E13:E14 E18:E23 E65 E30:E36 E56:E57 E40:E48" xr:uid="{00000000-0002-0000-0100-000000000000}">
      <formula1>$P$15:$P$16</formula1>
    </dataValidation>
    <dataValidation type="list" allowBlank="1" showInputMessage="1" showErrorMessage="1" sqref="K9:K17 K19:K68" xr:uid="{00000000-0002-0000-0100-000001000000}">
      <formula1>$Q$15:$Q$16</formula1>
    </dataValidation>
    <dataValidation type="list" allowBlank="1" showInputMessage="1" showErrorMessage="1" sqref="D14" xr:uid="{00000000-0002-0000-0100-000002000000}">
      <formula1>$O$56:$O$59</formula1>
    </dataValidation>
    <dataValidation type="list" allowBlank="1" showInputMessage="1" showErrorMessage="1" sqref="D52 D27 D9 D13 D18:D23 D65 D61 D30:D36 D56:D57 D40:D48" xr:uid="{00000000-0002-0000-0100-000003000000}">
      <formula1>$O$16:$O$24</formula1>
    </dataValidation>
  </dataValidations>
  <pageMargins left="0.25" right="0.25" top="0.75" bottom="0.75" header="0.3" footer="0.3"/>
  <pageSetup paperSize="9" scale="52" fitToHeight="0" orientation="landscape" r:id="rId1"/>
  <rowBreaks count="2" manualBreakCount="2">
    <brk id="22" max="13" man="1"/>
    <brk id="52"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316"/>
  <sheetViews>
    <sheetView view="pageBreakPreview" topLeftCell="A167" zoomScaleSheetLayoutView="100" workbookViewId="0">
      <selection activeCell="D302" sqref="D302"/>
    </sheetView>
  </sheetViews>
  <sheetFormatPr defaultColWidth="8.85546875" defaultRowHeight="15" x14ac:dyDescent="0.25"/>
  <cols>
    <col min="1" max="1" width="7.5703125" style="17" customWidth="1"/>
    <col min="2" max="2" width="59.7109375" customWidth="1"/>
    <col min="3" max="3" width="47" style="16" customWidth="1"/>
    <col min="4" max="4" width="19.28515625" customWidth="1"/>
    <col min="5" max="5" width="13.5703125" customWidth="1"/>
    <col min="6" max="6" width="15.28515625" customWidth="1"/>
    <col min="7" max="7" width="17.7109375" customWidth="1"/>
    <col min="8" max="8" width="18.7109375" customWidth="1"/>
    <col min="9" max="9" width="15.7109375" customWidth="1"/>
  </cols>
  <sheetData>
    <row r="1" spans="1:9" s="37" customFormat="1" x14ac:dyDescent="0.25">
      <c r="A1" s="34" t="s">
        <v>227</v>
      </c>
      <c r="B1" s="35"/>
      <c r="C1" s="35"/>
      <c r="D1" s="36"/>
      <c r="H1" s="38"/>
    </row>
    <row r="2" spans="1:9" s="37" customFormat="1" x14ac:dyDescent="0.25">
      <c r="A2" s="34" t="s">
        <v>228</v>
      </c>
      <c r="B2" s="35"/>
      <c r="C2" s="35"/>
      <c r="D2" s="36"/>
      <c r="H2" s="38"/>
    </row>
    <row r="3" spans="1:9" s="37" customFormat="1" x14ac:dyDescent="0.25">
      <c r="A3" s="34"/>
      <c r="B3" s="35"/>
      <c r="C3" s="35"/>
      <c r="D3" s="36"/>
      <c r="H3" s="38"/>
    </row>
    <row r="4" spans="1:9" s="37" customFormat="1" x14ac:dyDescent="0.25">
      <c r="A4" s="34"/>
      <c r="B4" s="35"/>
      <c r="C4" s="35"/>
      <c r="D4" s="36"/>
      <c r="G4" s="34" t="s">
        <v>229</v>
      </c>
      <c r="H4" s="38"/>
    </row>
    <row r="5" spans="1:9" s="37" customFormat="1" x14ac:dyDescent="0.25">
      <c r="A5" s="29"/>
      <c r="B5" s="35"/>
      <c r="C5" s="35"/>
      <c r="D5" s="36"/>
      <c r="G5" s="32" t="s">
        <v>230</v>
      </c>
      <c r="H5" s="38"/>
    </row>
    <row r="6" spans="1:9" s="37" customFormat="1" x14ac:dyDescent="0.25">
      <c r="A6" s="29"/>
      <c r="B6" s="35"/>
      <c r="C6" s="35"/>
      <c r="D6" s="36"/>
      <c r="G6" s="34" t="s">
        <v>231</v>
      </c>
      <c r="H6" s="38"/>
    </row>
    <row r="7" spans="1:9" s="37" customFormat="1" x14ac:dyDescent="0.25">
      <c r="A7" s="29"/>
      <c r="B7" s="35"/>
      <c r="C7" s="35"/>
      <c r="D7" s="36"/>
      <c r="G7" s="34"/>
      <c r="H7" s="38"/>
    </row>
    <row r="8" spans="1:9" s="37" customFormat="1" x14ac:dyDescent="0.25">
      <c r="A8" s="29"/>
      <c r="B8" s="35"/>
      <c r="C8" s="35"/>
      <c r="D8" s="36"/>
      <c r="G8" s="34"/>
      <c r="H8" s="38"/>
    </row>
    <row r="9" spans="1:9" s="37" customFormat="1" x14ac:dyDescent="0.25">
      <c r="A9" s="29"/>
      <c r="B9" s="35"/>
      <c r="C9" s="35"/>
      <c r="D9" s="36"/>
      <c r="E9" s="39"/>
      <c r="F9" s="39"/>
      <c r="G9" s="34"/>
      <c r="H9" s="38"/>
    </row>
    <row r="10" spans="1:9" s="37" customFormat="1" x14ac:dyDescent="0.25">
      <c r="A10" s="29"/>
      <c r="B10" s="35"/>
      <c r="C10" s="35"/>
      <c r="D10" s="36"/>
      <c r="H10" s="38"/>
    </row>
    <row r="11" spans="1:9" ht="15.75" thickBot="1" x14ac:dyDescent="0.3">
      <c r="A11" s="160" t="s">
        <v>600</v>
      </c>
      <c r="B11" s="160"/>
      <c r="C11" s="160"/>
      <c r="D11" s="160"/>
      <c r="E11" s="160"/>
      <c r="F11" s="160"/>
      <c r="G11" s="160"/>
      <c r="H11" s="160"/>
      <c r="I11" s="160"/>
    </row>
    <row r="12" spans="1:9" ht="36.75" thickTop="1" x14ac:dyDescent="0.25">
      <c r="A12" s="46" t="s">
        <v>13</v>
      </c>
      <c r="B12" s="47" t="s">
        <v>31</v>
      </c>
      <c r="C12" s="48" t="s">
        <v>17</v>
      </c>
      <c r="D12" s="48" t="s">
        <v>19</v>
      </c>
      <c r="E12" s="49" t="s">
        <v>20</v>
      </c>
      <c r="F12" s="49" t="s">
        <v>32</v>
      </c>
      <c r="G12" s="49" t="s">
        <v>33</v>
      </c>
      <c r="H12" s="50" t="s">
        <v>34</v>
      </c>
      <c r="I12" s="51" t="s">
        <v>35</v>
      </c>
    </row>
    <row r="13" spans="1:9" s="27" customFormat="1" ht="84" x14ac:dyDescent="0.2">
      <c r="A13" s="52">
        <v>1</v>
      </c>
      <c r="B13" s="53" t="s">
        <v>64</v>
      </c>
      <c r="C13" s="54" t="s">
        <v>68</v>
      </c>
      <c r="D13" s="55">
        <f>53100/1.19</f>
        <v>44621.848739495799</v>
      </c>
      <c r="E13" s="56" t="s">
        <v>58</v>
      </c>
      <c r="F13" s="57" t="s">
        <v>59</v>
      </c>
      <c r="G13" s="57" t="s">
        <v>65</v>
      </c>
      <c r="H13" s="57" t="s">
        <v>62</v>
      </c>
      <c r="I13" s="58" t="s">
        <v>66</v>
      </c>
    </row>
    <row r="14" spans="1:9" s="27" customFormat="1" ht="12.75" x14ac:dyDescent="0.2">
      <c r="A14" s="153" t="s">
        <v>198</v>
      </c>
      <c r="B14" s="154"/>
      <c r="C14" s="155"/>
      <c r="D14" s="59">
        <f>SUM(D13)*1.19</f>
        <v>53100</v>
      </c>
      <c r="E14" s="56"/>
      <c r="F14" s="57"/>
      <c r="G14" s="57"/>
      <c r="H14" s="57"/>
      <c r="I14" s="58"/>
    </row>
    <row r="15" spans="1:9" s="27" customFormat="1" ht="132" x14ac:dyDescent="0.2">
      <c r="A15" s="52">
        <v>2</v>
      </c>
      <c r="B15" s="53" t="s">
        <v>67</v>
      </c>
      <c r="C15" s="54" t="s">
        <v>135</v>
      </c>
      <c r="D15" s="55">
        <f>15750*1.2</f>
        <v>18900</v>
      </c>
      <c r="E15" s="56" t="s">
        <v>58</v>
      </c>
      <c r="F15" s="57" t="s">
        <v>59</v>
      </c>
      <c r="G15" s="57" t="s">
        <v>65</v>
      </c>
      <c r="H15" s="57" t="s">
        <v>62</v>
      </c>
      <c r="I15" s="58" t="s">
        <v>66</v>
      </c>
    </row>
    <row r="16" spans="1:9" s="27" customFormat="1" ht="12.75" x14ac:dyDescent="0.2">
      <c r="A16" s="153" t="s">
        <v>199</v>
      </c>
      <c r="B16" s="154"/>
      <c r="C16" s="155"/>
      <c r="D16" s="59">
        <f>SUM(D15)*1.19</f>
        <v>22491</v>
      </c>
      <c r="E16" s="56"/>
      <c r="F16" s="57"/>
      <c r="G16" s="57"/>
      <c r="H16" s="57"/>
      <c r="I16" s="58"/>
    </row>
    <row r="17" spans="1:9" ht="84" x14ac:dyDescent="0.25">
      <c r="A17" s="52">
        <v>3</v>
      </c>
      <c r="B17" s="53" t="s">
        <v>69</v>
      </c>
      <c r="C17" s="60" t="s">
        <v>70</v>
      </c>
      <c r="D17" s="55">
        <f>1119200/1.19</f>
        <v>940504.20168067235</v>
      </c>
      <c r="E17" s="56" t="s">
        <v>58</v>
      </c>
      <c r="F17" s="57" t="s">
        <v>59</v>
      </c>
      <c r="G17" s="57" t="s">
        <v>65</v>
      </c>
      <c r="H17" s="57" t="s">
        <v>71</v>
      </c>
      <c r="I17" s="58" t="s">
        <v>66</v>
      </c>
    </row>
    <row r="18" spans="1:9" s="27" customFormat="1" ht="12.75" x14ac:dyDescent="0.2">
      <c r="A18" s="153" t="s">
        <v>200</v>
      </c>
      <c r="B18" s="154"/>
      <c r="C18" s="155"/>
      <c r="D18" s="59">
        <f>SUM(D17)*1.19</f>
        <v>1119200</v>
      </c>
      <c r="E18" s="56"/>
      <c r="F18" s="57"/>
      <c r="G18" s="57"/>
      <c r="H18" s="57"/>
      <c r="I18" s="58"/>
    </row>
    <row r="19" spans="1:9" ht="48" x14ac:dyDescent="0.25">
      <c r="A19" s="52">
        <v>4</v>
      </c>
      <c r="B19" s="53" t="s">
        <v>72</v>
      </c>
      <c r="C19" s="60" t="s">
        <v>73</v>
      </c>
      <c r="D19" s="55">
        <f>157600/1.19</f>
        <v>132436.97478991598</v>
      </c>
      <c r="E19" s="56" t="s">
        <v>58</v>
      </c>
      <c r="F19" s="57" t="s">
        <v>59</v>
      </c>
      <c r="G19" s="57" t="s">
        <v>65</v>
      </c>
      <c r="H19" s="57" t="s">
        <v>71</v>
      </c>
      <c r="I19" s="58" t="s">
        <v>66</v>
      </c>
    </row>
    <row r="20" spans="1:9" s="27" customFormat="1" ht="12.75" x14ac:dyDescent="0.2">
      <c r="A20" s="153" t="s">
        <v>201</v>
      </c>
      <c r="B20" s="154"/>
      <c r="C20" s="155"/>
      <c r="D20" s="59">
        <f>SUM(D19)*1.19</f>
        <v>157600.00000000003</v>
      </c>
      <c r="E20" s="56"/>
      <c r="F20" s="57"/>
      <c r="G20" s="57"/>
      <c r="H20" s="57"/>
      <c r="I20" s="58"/>
    </row>
    <row r="21" spans="1:9" ht="24" x14ac:dyDescent="0.25">
      <c r="A21" s="52">
        <v>5</v>
      </c>
      <c r="B21" s="61" t="s">
        <v>74</v>
      </c>
      <c r="C21" s="60" t="s">
        <v>75</v>
      </c>
      <c r="D21" s="55">
        <f>7300/1.19</f>
        <v>6134.453781512605</v>
      </c>
      <c r="E21" s="56" t="s">
        <v>58</v>
      </c>
      <c r="F21" s="57" t="s">
        <v>59</v>
      </c>
      <c r="G21" s="57" t="s">
        <v>65</v>
      </c>
      <c r="H21" s="57" t="s">
        <v>71</v>
      </c>
      <c r="I21" s="58" t="s">
        <v>66</v>
      </c>
    </row>
    <row r="22" spans="1:9" s="27" customFormat="1" ht="12.75" x14ac:dyDescent="0.2">
      <c r="A22" s="153" t="s">
        <v>202</v>
      </c>
      <c r="B22" s="154"/>
      <c r="C22" s="155"/>
      <c r="D22" s="59">
        <f>SUM(D21)*1.19</f>
        <v>7300</v>
      </c>
      <c r="E22" s="56"/>
      <c r="F22" s="57"/>
      <c r="G22" s="57"/>
      <c r="H22" s="57"/>
      <c r="I22" s="58"/>
    </row>
    <row r="23" spans="1:9" ht="24" x14ac:dyDescent="0.25">
      <c r="A23" s="52">
        <v>6</v>
      </c>
      <c r="B23" s="62" t="s">
        <v>76</v>
      </c>
      <c r="C23" s="62" t="s">
        <v>77</v>
      </c>
      <c r="D23" s="55">
        <f>(164900/1.19)-D24-D25-D26-D69</f>
        <v>85168.068571428594</v>
      </c>
      <c r="E23" s="56" t="s">
        <v>58</v>
      </c>
      <c r="F23" s="57" t="s">
        <v>59</v>
      </c>
      <c r="G23" s="57" t="s">
        <v>65</v>
      </c>
      <c r="H23" s="57" t="s">
        <v>71</v>
      </c>
      <c r="I23" s="58" t="s">
        <v>66</v>
      </c>
    </row>
    <row r="24" spans="1:9" ht="36" x14ac:dyDescent="0.25">
      <c r="A24" s="52">
        <v>7</v>
      </c>
      <c r="B24" s="54" t="s">
        <v>294</v>
      </c>
      <c r="C24" s="54" t="s">
        <v>98</v>
      </c>
      <c r="D24" s="55">
        <v>1000</v>
      </c>
      <c r="E24" s="56" t="s">
        <v>58</v>
      </c>
      <c r="F24" s="57" t="s">
        <v>59</v>
      </c>
      <c r="G24" s="57" t="s">
        <v>65</v>
      </c>
      <c r="H24" s="57" t="s">
        <v>71</v>
      </c>
      <c r="I24" s="58" t="s">
        <v>66</v>
      </c>
    </row>
    <row r="25" spans="1:9" ht="36" x14ac:dyDescent="0.25">
      <c r="A25" s="52">
        <v>8</v>
      </c>
      <c r="B25" s="54" t="s">
        <v>295</v>
      </c>
      <c r="C25" s="54" t="s">
        <v>98</v>
      </c>
      <c r="D25" s="55">
        <v>1000</v>
      </c>
      <c r="E25" s="56" t="s">
        <v>58</v>
      </c>
      <c r="F25" s="57" t="s">
        <v>59</v>
      </c>
      <c r="G25" s="57" t="s">
        <v>65</v>
      </c>
      <c r="H25" s="57" t="s">
        <v>71</v>
      </c>
      <c r="I25" s="58" t="s">
        <v>66</v>
      </c>
    </row>
    <row r="26" spans="1:9" ht="24" x14ac:dyDescent="0.25">
      <c r="A26" s="52">
        <v>9</v>
      </c>
      <c r="B26" s="54" t="s">
        <v>284</v>
      </c>
      <c r="C26" s="54" t="s">
        <v>120</v>
      </c>
      <c r="D26" s="55">
        <v>1403.36</v>
      </c>
      <c r="E26" s="56" t="s">
        <v>58</v>
      </c>
      <c r="F26" s="57" t="s">
        <v>59</v>
      </c>
      <c r="G26" s="57" t="s">
        <v>65</v>
      </c>
      <c r="H26" s="57" t="s">
        <v>71</v>
      </c>
      <c r="I26" s="58" t="s">
        <v>66</v>
      </c>
    </row>
    <row r="27" spans="1:9" ht="24" hidden="1" x14ac:dyDescent="0.25">
      <c r="A27" s="52">
        <v>10</v>
      </c>
      <c r="B27" s="54" t="s">
        <v>489</v>
      </c>
      <c r="C27" s="54" t="s">
        <v>549</v>
      </c>
      <c r="D27" s="55"/>
      <c r="E27" s="56" t="s">
        <v>58</v>
      </c>
      <c r="F27" s="57" t="s">
        <v>59</v>
      </c>
      <c r="G27" s="57" t="s">
        <v>65</v>
      </c>
      <c r="H27" s="57" t="s">
        <v>71</v>
      </c>
      <c r="I27" s="58" t="s">
        <v>66</v>
      </c>
    </row>
    <row r="28" spans="1:9" ht="24" hidden="1" x14ac:dyDescent="0.25">
      <c r="A28" s="52">
        <v>11</v>
      </c>
      <c r="B28" s="54" t="s">
        <v>290</v>
      </c>
      <c r="C28" s="54" t="s">
        <v>427</v>
      </c>
      <c r="D28" s="55"/>
      <c r="E28" s="56" t="s">
        <v>58</v>
      </c>
      <c r="F28" s="57" t="s">
        <v>59</v>
      </c>
      <c r="G28" s="57" t="s">
        <v>65</v>
      </c>
      <c r="H28" s="57" t="s">
        <v>71</v>
      </c>
      <c r="I28" s="58" t="s">
        <v>66</v>
      </c>
    </row>
    <row r="29" spans="1:9" ht="24" hidden="1" x14ac:dyDescent="0.25">
      <c r="A29" s="52">
        <v>12</v>
      </c>
      <c r="B29" s="54" t="s">
        <v>490</v>
      </c>
      <c r="C29" s="54" t="s">
        <v>427</v>
      </c>
      <c r="D29" s="55"/>
      <c r="E29" s="56" t="s">
        <v>58</v>
      </c>
      <c r="F29" s="57" t="s">
        <v>59</v>
      </c>
      <c r="G29" s="57" t="s">
        <v>65</v>
      </c>
      <c r="H29" s="57" t="s">
        <v>71</v>
      </c>
      <c r="I29" s="58" t="s">
        <v>66</v>
      </c>
    </row>
    <row r="30" spans="1:9" ht="24" hidden="1" x14ac:dyDescent="0.25">
      <c r="A30" s="52">
        <v>13</v>
      </c>
      <c r="B30" s="54" t="s">
        <v>491</v>
      </c>
      <c r="C30" s="54" t="s">
        <v>247</v>
      </c>
      <c r="D30" s="55"/>
      <c r="E30" s="56" t="s">
        <v>58</v>
      </c>
      <c r="F30" s="57" t="s">
        <v>59</v>
      </c>
      <c r="G30" s="57" t="s">
        <v>65</v>
      </c>
      <c r="H30" s="57" t="s">
        <v>71</v>
      </c>
      <c r="I30" s="58" t="s">
        <v>66</v>
      </c>
    </row>
    <row r="31" spans="1:9" ht="24" hidden="1" x14ac:dyDescent="0.25">
      <c r="A31" s="52">
        <v>14</v>
      </c>
      <c r="B31" s="54" t="s">
        <v>492</v>
      </c>
      <c r="C31" s="54" t="s">
        <v>548</v>
      </c>
      <c r="D31" s="55"/>
      <c r="E31" s="56" t="s">
        <v>58</v>
      </c>
      <c r="F31" s="57" t="s">
        <v>59</v>
      </c>
      <c r="G31" s="57" t="s">
        <v>65</v>
      </c>
      <c r="H31" s="57" t="s">
        <v>71</v>
      </c>
      <c r="I31" s="58" t="s">
        <v>66</v>
      </c>
    </row>
    <row r="32" spans="1:9" ht="24" hidden="1" x14ac:dyDescent="0.25">
      <c r="A32" s="52">
        <v>15</v>
      </c>
      <c r="B32" s="54" t="s">
        <v>492</v>
      </c>
      <c r="C32" s="54" t="s">
        <v>548</v>
      </c>
      <c r="D32" s="55"/>
      <c r="E32" s="56" t="s">
        <v>58</v>
      </c>
      <c r="F32" s="57" t="s">
        <v>59</v>
      </c>
      <c r="G32" s="57" t="s">
        <v>65</v>
      </c>
      <c r="H32" s="57" t="s">
        <v>71</v>
      </c>
      <c r="I32" s="58" t="s">
        <v>66</v>
      </c>
    </row>
    <row r="33" spans="1:9" ht="24" hidden="1" x14ac:dyDescent="0.25">
      <c r="A33" s="52">
        <v>16</v>
      </c>
      <c r="B33" s="54" t="s">
        <v>493</v>
      </c>
      <c r="C33" s="54" t="s">
        <v>548</v>
      </c>
      <c r="D33" s="55"/>
      <c r="E33" s="56" t="s">
        <v>58</v>
      </c>
      <c r="F33" s="57" t="s">
        <v>59</v>
      </c>
      <c r="G33" s="57" t="s">
        <v>65</v>
      </c>
      <c r="H33" s="57" t="s">
        <v>71</v>
      </c>
      <c r="I33" s="58" t="s">
        <v>66</v>
      </c>
    </row>
    <row r="34" spans="1:9" ht="24" hidden="1" x14ac:dyDescent="0.25">
      <c r="A34" s="52">
        <v>17</v>
      </c>
      <c r="B34" s="54" t="s">
        <v>494</v>
      </c>
      <c r="C34" s="54" t="s">
        <v>547</v>
      </c>
      <c r="D34" s="55"/>
      <c r="E34" s="56" t="s">
        <v>58</v>
      </c>
      <c r="F34" s="57" t="s">
        <v>59</v>
      </c>
      <c r="G34" s="57" t="s">
        <v>65</v>
      </c>
      <c r="H34" s="57" t="s">
        <v>71</v>
      </c>
      <c r="I34" s="58" t="s">
        <v>66</v>
      </c>
    </row>
    <row r="35" spans="1:9" ht="24" hidden="1" x14ac:dyDescent="0.25">
      <c r="A35" s="52">
        <v>18</v>
      </c>
      <c r="B35" s="54" t="s">
        <v>495</v>
      </c>
      <c r="C35" s="54" t="s">
        <v>436</v>
      </c>
      <c r="D35" s="55"/>
      <c r="E35" s="56" t="s">
        <v>58</v>
      </c>
      <c r="F35" s="57" t="s">
        <v>59</v>
      </c>
      <c r="G35" s="57" t="s">
        <v>65</v>
      </c>
      <c r="H35" s="57" t="s">
        <v>71</v>
      </c>
      <c r="I35" s="58" t="s">
        <v>66</v>
      </c>
    </row>
    <row r="36" spans="1:9" ht="24" hidden="1" x14ac:dyDescent="0.25">
      <c r="A36" s="52">
        <v>19</v>
      </c>
      <c r="B36" s="54" t="s">
        <v>496</v>
      </c>
      <c r="C36" s="54" t="s">
        <v>132</v>
      </c>
      <c r="D36" s="55"/>
      <c r="E36" s="56" t="s">
        <v>58</v>
      </c>
      <c r="F36" s="57" t="s">
        <v>59</v>
      </c>
      <c r="G36" s="57" t="s">
        <v>65</v>
      </c>
      <c r="H36" s="57" t="s">
        <v>71</v>
      </c>
      <c r="I36" s="58" t="s">
        <v>66</v>
      </c>
    </row>
    <row r="37" spans="1:9" ht="24" hidden="1" x14ac:dyDescent="0.25">
      <c r="A37" s="52">
        <v>20</v>
      </c>
      <c r="B37" s="54" t="s">
        <v>292</v>
      </c>
      <c r="C37" s="54" t="s">
        <v>431</v>
      </c>
      <c r="D37" s="55"/>
      <c r="E37" s="56" t="s">
        <v>58</v>
      </c>
      <c r="F37" s="57" t="s">
        <v>59</v>
      </c>
      <c r="G37" s="57" t="s">
        <v>65</v>
      </c>
      <c r="H37" s="57" t="s">
        <v>71</v>
      </c>
      <c r="I37" s="58" t="s">
        <v>66</v>
      </c>
    </row>
    <row r="38" spans="1:9" ht="24" hidden="1" x14ac:dyDescent="0.25">
      <c r="A38" s="52">
        <v>21</v>
      </c>
      <c r="B38" s="54" t="s">
        <v>289</v>
      </c>
      <c r="C38" s="54" t="s">
        <v>549</v>
      </c>
      <c r="D38" s="55"/>
      <c r="E38" s="56" t="s">
        <v>58</v>
      </c>
      <c r="F38" s="57" t="s">
        <v>59</v>
      </c>
      <c r="G38" s="57" t="s">
        <v>65</v>
      </c>
      <c r="H38" s="57" t="s">
        <v>71</v>
      </c>
      <c r="I38" s="58" t="s">
        <v>66</v>
      </c>
    </row>
    <row r="39" spans="1:9" ht="24" hidden="1" x14ac:dyDescent="0.25">
      <c r="A39" s="52">
        <v>22</v>
      </c>
      <c r="B39" s="54" t="s">
        <v>489</v>
      </c>
      <c r="C39" s="69" t="s">
        <v>549</v>
      </c>
      <c r="D39" s="55"/>
      <c r="E39" s="56" t="s">
        <v>58</v>
      </c>
      <c r="F39" s="57" t="s">
        <v>59</v>
      </c>
      <c r="G39" s="57" t="s">
        <v>65</v>
      </c>
      <c r="H39" s="57" t="s">
        <v>71</v>
      </c>
      <c r="I39" s="58" t="s">
        <v>66</v>
      </c>
    </row>
    <row r="40" spans="1:9" ht="24" hidden="1" x14ac:dyDescent="0.25">
      <c r="A40" s="52">
        <v>23</v>
      </c>
      <c r="B40" s="54" t="s">
        <v>497</v>
      </c>
      <c r="C40" s="54" t="s">
        <v>132</v>
      </c>
      <c r="D40" s="55"/>
      <c r="E40" s="56" t="s">
        <v>58</v>
      </c>
      <c r="F40" s="57" t="s">
        <v>59</v>
      </c>
      <c r="G40" s="57" t="s">
        <v>65</v>
      </c>
      <c r="H40" s="57" t="s">
        <v>71</v>
      </c>
      <c r="I40" s="58" t="s">
        <v>66</v>
      </c>
    </row>
    <row r="41" spans="1:9" ht="24" hidden="1" x14ac:dyDescent="0.25">
      <c r="A41" s="52">
        <v>24</v>
      </c>
      <c r="B41" s="54" t="s">
        <v>498</v>
      </c>
      <c r="C41" s="54" t="s">
        <v>283</v>
      </c>
      <c r="D41" s="55"/>
      <c r="E41" s="56" t="s">
        <v>58</v>
      </c>
      <c r="F41" s="57" t="s">
        <v>59</v>
      </c>
      <c r="G41" s="57" t="s">
        <v>65</v>
      </c>
      <c r="H41" s="57" t="s">
        <v>71</v>
      </c>
      <c r="I41" s="58" t="s">
        <v>66</v>
      </c>
    </row>
    <row r="42" spans="1:9" ht="24" hidden="1" x14ac:dyDescent="0.25">
      <c r="A42" s="52">
        <v>25</v>
      </c>
      <c r="B42" s="54" t="s">
        <v>499</v>
      </c>
      <c r="C42" s="54" t="s">
        <v>431</v>
      </c>
      <c r="D42" s="55"/>
      <c r="E42" s="56" t="s">
        <v>58</v>
      </c>
      <c r="F42" s="57" t="s">
        <v>59</v>
      </c>
      <c r="G42" s="57" t="s">
        <v>65</v>
      </c>
      <c r="H42" s="57" t="s">
        <v>71</v>
      </c>
      <c r="I42" s="58" t="s">
        <v>66</v>
      </c>
    </row>
    <row r="43" spans="1:9" ht="24" hidden="1" x14ac:dyDescent="0.25">
      <c r="A43" s="52">
        <v>26</v>
      </c>
      <c r="B43" s="54" t="s">
        <v>499</v>
      </c>
      <c r="C43" s="54" t="s">
        <v>431</v>
      </c>
      <c r="D43" s="55"/>
      <c r="E43" s="56" t="s">
        <v>58</v>
      </c>
      <c r="F43" s="57" t="s">
        <v>59</v>
      </c>
      <c r="G43" s="57" t="s">
        <v>65</v>
      </c>
      <c r="H43" s="57" t="s">
        <v>71</v>
      </c>
      <c r="I43" s="58" t="s">
        <v>66</v>
      </c>
    </row>
    <row r="44" spans="1:9" ht="24" hidden="1" x14ac:dyDescent="0.25">
      <c r="A44" s="52">
        <v>27</v>
      </c>
      <c r="B44" s="54" t="s">
        <v>500</v>
      </c>
      <c r="C44" s="54" t="s">
        <v>283</v>
      </c>
      <c r="D44" s="55"/>
      <c r="E44" s="56" t="s">
        <v>58</v>
      </c>
      <c r="F44" s="57" t="s">
        <v>59</v>
      </c>
      <c r="G44" s="57" t="s">
        <v>65</v>
      </c>
      <c r="H44" s="57" t="s">
        <v>71</v>
      </c>
      <c r="I44" s="58" t="s">
        <v>66</v>
      </c>
    </row>
    <row r="45" spans="1:9" ht="24" hidden="1" x14ac:dyDescent="0.25">
      <c r="A45" s="52">
        <v>28</v>
      </c>
      <c r="B45" s="54" t="s">
        <v>288</v>
      </c>
      <c r="C45" s="54" t="s">
        <v>283</v>
      </c>
      <c r="D45" s="55"/>
      <c r="E45" s="56" t="s">
        <v>58</v>
      </c>
      <c r="F45" s="57" t="s">
        <v>59</v>
      </c>
      <c r="G45" s="57" t="s">
        <v>65</v>
      </c>
      <c r="H45" s="57" t="s">
        <v>71</v>
      </c>
      <c r="I45" s="58" t="s">
        <v>66</v>
      </c>
    </row>
    <row r="46" spans="1:9" ht="24" hidden="1" x14ac:dyDescent="0.25">
      <c r="A46" s="52">
        <v>29</v>
      </c>
      <c r="B46" s="54" t="s">
        <v>504</v>
      </c>
      <c r="C46" s="54" t="s">
        <v>283</v>
      </c>
      <c r="D46" s="55"/>
      <c r="E46" s="56" t="s">
        <v>58</v>
      </c>
      <c r="F46" s="57" t="s">
        <v>59</v>
      </c>
      <c r="G46" s="57" t="s">
        <v>65</v>
      </c>
      <c r="H46" s="57" t="s">
        <v>71</v>
      </c>
      <c r="I46" s="58" t="s">
        <v>66</v>
      </c>
    </row>
    <row r="47" spans="1:9" ht="24" hidden="1" x14ac:dyDescent="0.25">
      <c r="A47" s="52">
        <v>30</v>
      </c>
      <c r="B47" s="54" t="s">
        <v>505</v>
      </c>
      <c r="C47" s="54" t="s">
        <v>283</v>
      </c>
      <c r="D47" s="55"/>
      <c r="E47" s="56" t="s">
        <v>58</v>
      </c>
      <c r="F47" s="57" t="s">
        <v>59</v>
      </c>
      <c r="G47" s="57" t="s">
        <v>65</v>
      </c>
      <c r="H47" s="57" t="s">
        <v>71</v>
      </c>
      <c r="I47" s="58" t="s">
        <v>66</v>
      </c>
    </row>
    <row r="48" spans="1:9" ht="24" hidden="1" x14ac:dyDescent="0.25">
      <c r="A48" s="52">
        <v>31</v>
      </c>
      <c r="B48" s="54" t="s">
        <v>290</v>
      </c>
      <c r="C48" s="54" t="s">
        <v>283</v>
      </c>
      <c r="D48" s="55"/>
      <c r="E48" s="56" t="s">
        <v>58</v>
      </c>
      <c r="F48" s="57" t="s">
        <v>59</v>
      </c>
      <c r="G48" s="57" t="s">
        <v>65</v>
      </c>
      <c r="H48" s="57" t="s">
        <v>71</v>
      </c>
      <c r="I48" s="58" t="s">
        <v>66</v>
      </c>
    </row>
    <row r="49" spans="1:9" ht="24" hidden="1" x14ac:dyDescent="0.25">
      <c r="A49" s="52">
        <v>32</v>
      </c>
      <c r="B49" s="54" t="s">
        <v>506</v>
      </c>
      <c r="C49" s="54" t="s">
        <v>283</v>
      </c>
      <c r="D49" s="55"/>
      <c r="E49" s="56" t="s">
        <v>58</v>
      </c>
      <c r="F49" s="57" t="s">
        <v>59</v>
      </c>
      <c r="G49" s="57" t="s">
        <v>65</v>
      </c>
      <c r="H49" s="57" t="s">
        <v>71</v>
      </c>
      <c r="I49" s="58" t="s">
        <v>66</v>
      </c>
    </row>
    <row r="50" spans="1:9" ht="24" hidden="1" x14ac:dyDescent="0.25">
      <c r="A50" s="52">
        <v>33</v>
      </c>
      <c r="B50" s="54" t="s">
        <v>507</v>
      </c>
      <c r="C50" s="54" t="s">
        <v>283</v>
      </c>
      <c r="D50" s="55"/>
      <c r="E50" s="56" t="s">
        <v>58</v>
      </c>
      <c r="F50" s="57" t="s">
        <v>59</v>
      </c>
      <c r="G50" s="57" t="s">
        <v>65</v>
      </c>
      <c r="H50" s="57" t="s">
        <v>71</v>
      </c>
      <c r="I50" s="58" t="s">
        <v>66</v>
      </c>
    </row>
    <row r="51" spans="1:9" ht="24" hidden="1" x14ac:dyDescent="0.25">
      <c r="A51" s="52">
        <v>34</v>
      </c>
      <c r="B51" s="54" t="s">
        <v>508</v>
      </c>
      <c r="C51" s="54" t="s">
        <v>283</v>
      </c>
      <c r="D51" s="55"/>
      <c r="E51" s="56" t="s">
        <v>58</v>
      </c>
      <c r="F51" s="57" t="s">
        <v>59</v>
      </c>
      <c r="G51" s="57" t="s">
        <v>65</v>
      </c>
      <c r="H51" s="57" t="s">
        <v>71</v>
      </c>
      <c r="I51" s="58" t="s">
        <v>66</v>
      </c>
    </row>
    <row r="52" spans="1:9" ht="24" hidden="1" x14ac:dyDescent="0.25">
      <c r="A52" s="52">
        <v>35</v>
      </c>
      <c r="B52" s="54" t="s">
        <v>509</v>
      </c>
      <c r="C52" s="54" t="s">
        <v>283</v>
      </c>
      <c r="D52" s="55"/>
      <c r="E52" s="56" t="s">
        <v>58</v>
      </c>
      <c r="F52" s="57" t="s">
        <v>59</v>
      </c>
      <c r="G52" s="57" t="s">
        <v>65</v>
      </c>
      <c r="H52" s="57" t="s">
        <v>71</v>
      </c>
      <c r="I52" s="58" t="s">
        <v>66</v>
      </c>
    </row>
    <row r="53" spans="1:9" ht="24" hidden="1" x14ac:dyDescent="0.25">
      <c r="A53" s="52">
        <v>36</v>
      </c>
      <c r="B53" s="54" t="s">
        <v>510</v>
      </c>
      <c r="C53" s="54" t="s">
        <v>428</v>
      </c>
      <c r="D53" s="55"/>
      <c r="E53" s="56" t="s">
        <v>58</v>
      </c>
      <c r="F53" s="57" t="s">
        <v>59</v>
      </c>
      <c r="G53" s="57" t="s">
        <v>65</v>
      </c>
      <c r="H53" s="57" t="s">
        <v>71</v>
      </c>
      <c r="I53" s="58" t="s">
        <v>66</v>
      </c>
    </row>
    <row r="54" spans="1:9" ht="24" hidden="1" x14ac:dyDescent="0.25">
      <c r="A54" s="52">
        <v>37</v>
      </c>
      <c r="B54" s="54" t="s">
        <v>511</v>
      </c>
      <c r="C54" s="54" t="s">
        <v>428</v>
      </c>
      <c r="D54" s="55"/>
      <c r="E54" s="56" t="s">
        <v>58</v>
      </c>
      <c r="F54" s="57" t="s">
        <v>59</v>
      </c>
      <c r="G54" s="57" t="s">
        <v>65</v>
      </c>
      <c r="H54" s="57" t="s">
        <v>71</v>
      </c>
      <c r="I54" s="58" t="s">
        <v>66</v>
      </c>
    </row>
    <row r="55" spans="1:9" ht="24" hidden="1" x14ac:dyDescent="0.25">
      <c r="A55" s="52">
        <v>38</v>
      </c>
      <c r="B55" s="54" t="s">
        <v>512</v>
      </c>
      <c r="C55" s="54" t="s">
        <v>283</v>
      </c>
      <c r="D55" s="55"/>
      <c r="E55" s="56" t="s">
        <v>58</v>
      </c>
      <c r="F55" s="57" t="s">
        <v>59</v>
      </c>
      <c r="G55" s="57" t="s">
        <v>65</v>
      </c>
      <c r="H55" s="57" t="s">
        <v>71</v>
      </c>
      <c r="I55" s="58" t="s">
        <v>66</v>
      </c>
    </row>
    <row r="56" spans="1:9" ht="24" hidden="1" x14ac:dyDescent="0.25">
      <c r="A56" s="52">
        <v>39</v>
      </c>
      <c r="B56" s="54" t="s">
        <v>513</v>
      </c>
      <c r="C56" s="54" t="s">
        <v>283</v>
      </c>
      <c r="D56" s="55"/>
      <c r="E56" s="56" t="s">
        <v>58</v>
      </c>
      <c r="F56" s="57" t="s">
        <v>59</v>
      </c>
      <c r="G56" s="57" t="s">
        <v>65</v>
      </c>
      <c r="H56" s="57" t="s">
        <v>71</v>
      </c>
      <c r="I56" s="58" t="s">
        <v>66</v>
      </c>
    </row>
    <row r="57" spans="1:9" ht="24" hidden="1" x14ac:dyDescent="0.25">
      <c r="A57" s="52">
        <v>40</v>
      </c>
      <c r="B57" s="54" t="s">
        <v>514</v>
      </c>
      <c r="C57" s="54" t="s">
        <v>428</v>
      </c>
      <c r="D57" s="55"/>
      <c r="E57" s="56" t="s">
        <v>58</v>
      </c>
      <c r="F57" s="57" t="s">
        <v>59</v>
      </c>
      <c r="G57" s="57" t="s">
        <v>65</v>
      </c>
      <c r="H57" s="57" t="s">
        <v>71</v>
      </c>
      <c r="I57" s="58" t="s">
        <v>66</v>
      </c>
    </row>
    <row r="58" spans="1:9" ht="24" hidden="1" x14ac:dyDescent="0.25">
      <c r="A58" s="52">
        <v>41</v>
      </c>
      <c r="B58" s="54" t="s">
        <v>514</v>
      </c>
      <c r="C58" s="54" t="s">
        <v>428</v>
      </c>
      <c r="D58" s="55"/>
      <c r="E58" s="56" t="s">
        <v>58</v>
      </c>
      <c r="F58" s="57" t="s">
        <v>59</v>
      </c>
      <c r="G58" s="57" t="s">
        <v>65</v>
      </c>
      <c r="H58" s="57" t="s">
        <v>71</v>
      </c>
      <c r="I58" s="58" t="s">
        <v>66</v>
      </c>
    </row>
    <row r="59" spans="1:9" ht="24" hidden="1" x14ac:dyDescent="0.25">
      <c r="A59" s="52">
        <v>42</v>
      </c>
      <c r="B59" s="54" t="s">
        <v>515</v>
      </c>
      <c r="C59" s="54" t="s">
        <v>428</v>
      </c>
      <c r="D59" s="55"/>
      <c r="E59" s="56" t="s">
        <v>58</v>
      </c>
      <c r="F59" s="57" t="s">
        <v>59</v>
      </c>
      <c r="G59" s="57" t="s">
        <v>65</v>
      </c>
      <c r="H59" s="57" t="s">
        <v>71</v>
      </c>
      <c r="I59" s="58" t="s">
        <v>66</v>
      </c>
    </row>
    <row r="60" spans="1:9" ht="24" hidden="1" x14ac:dyDescent="0.25">
      <c r="A60" s="52">
        <v>43</v>
      </c>
      <c r="B60" s="54" t="s">
        <v>516</v>
      </c>
      <c r="C60" s="54" t="s">
        <v>428</v>
      </c>
      <c r="D60" s="55"/>
      <c r="E60" s="56" t="s">
        <v>58</v>
      </c>
      <c r="F60" s="57" t="s">
        <v>59</v>
      </c>
      <c r="G60" s="57" t="s">
        <v>65</v>
      </c>
      <c r="H60" s="57" t="s">
        <v>71</v>
      </c>
      <c r="I60" s="58" t="s">
        <v>66</v>
      </c>
    </row>
    <row r="61" spans="1:9" ht="24" hidden="1" x14ac:dyDescent="0.25">
      <c r="A61" s="52">
        <v>44</v>
      </c>
      <c r="B61" s="54" t="s">
        <v>517</v>
      </c>
      <c r="C61" s="54" t="s">
        <v>428</v>
      </c>
      <c r="D61" s="55"/>
      <c r="E61" s="56" t="s">
        <v>58</v>
      </c>
      <c r="F61" s="57" t="s">
        <v>59</v>
      </c>
      <c r="G61" s="57" t="s">
        <v>65</v>
      </c>
      <c r="H61" s="57" t="s">
        <v>71</v>
      </c>
      <c r="I61" s="58" t="s">
        <v>66</v>
      </c>
    </row>
    <row r="62" spans="1:9" ht="24" hidden="1" x14ac:dyDescent="0.25">
      <c r="A62" s="52">
        <v>45</v>
      </c>
      <c r="B62" s="54" t="s">
        <v>518</v>
      </c>
      <c r="C62" s="54" t="s">
        <v>428</v>
      </c>
      <c r="D62" s="55"/>
      <c r="E62" s="56" t="s">
        <v>58</v>
      </c>
      <c r="F62" s="57" t="s">
        <v>59</v>
      </c>
      <c r="G62" s="57" t="s">
        <v>65</v>
      </c>
      <c r="H62" s="57" t="s">
        <v>71</v>
      </c>
      <c r="I62" s="58" t="s">
        <v>66</v>
      </c>
    </row>
    <row r="63" spans="1:9" ht="24" hidden="1" x14ac:dyDescent="0.25">
      <c r="A63" s="52">
        <v>46</v>
      </c>
      <c r="B63" s="54" t="s">
        <v>519</v>
      </c>
      <c r="C63" s="54" t="s">
        <v>283</v>
      </c>
      <c r="D63" s="55"/>
      <c r="E63" s="56" t="s">
        <v>58</v>
      </c>
      <c r="F63" s="57" t="s">
        <v>59</v>
      </c>
      <c r="G63" s="57" t="s">
        <v>65</v>
      </c>
      <c r="H63" s="57" t="s">
        <v>71</v>
      </c>
      <c r="I63" s="58" t="s">
        <v>66</v>
      </c>
    </row>
    <row r="64" spans="1:9" ht="24" hidden="1" x14ac:dyDescent="0.25">
      <c r="A64" s="52">
        <v>47</v>
      </c>
      <c r="B64" s="54" t="s">
        <v>291</v>
      </c>
      <c r="C64" s="54" t="s">
        <v>428</v>
      </c>
      <c r="D64" s="55"/>
      <c r="E64" s="56" t="s">
        <v>58</v>
      </c>
      <c r="F64" s="57" t="s">
        <v>59</v>
      </c>
      <c r="G64" s="57" t="s">
        <v>65</v>
      </c>
      <c r="H64" s="57" t="s">
        <v>71</v>
      </c>
      <c r="I64" s="58" t="s">
        <v>66</v>
      </c>
    </row>
    <row r="65" spans="1:9" ht="24" hidden="1" x14ac:dyDescent="0.25">
      <c r="A65" s="52">
        <v>48</v>
      </c>
      <c r="B65" s="54" t="s">
        <v>293</v>
      </c>
      <c r="C65" s="117" t="s">
        <v>428</v>
      </c>
      <c r="D65" s="55"/>
      <c r="E65" s="56" t="s">
        <v>58</v>
      </c>
      <c r="F65" s="57" t="s">
        <v>59</v>
      </c>
      <c r="G65" s="57" t="s">
        <v>65</v>
      </c>
      <c r="H65" s="57" t="s">
        <v>71</v>
      </c>
      <c r="I65" s="58" t="s">
        <v>66</v>
      </c>
    </row>
    <row r="66" spans="1:9" ht="24" hidden="1" x14ac:dyDescent="0.25">
      <c r="A66" s="52">
        <v>49</v>
      </c>
      <c r="B66" s="54" t="s">
        <v>520</v>
      </c>
      <c r="C66" s="54" t="s">
        <v>446</v>
      </c>
      <c r="D66" s="55"/>
      <c r="E66" s="56" t="s">
        <v>58</v>
      </c>
      <c r="F66" s="57" t="s">
        <v>59</v>
      </c>
      <c r="G66" s="57" t="s">
        <v>65</v>
      </c>
      <c r="H66" s="57" t="s">
        <v>71</v>
      </c>
      <c r="I66" s="58" t="s">
        <v>66</v>
      </c>
    </row>
    <row r="67" spans="1:9" ht="24" hidden="1" x14ac:dyDescent="0.25">
      <c r="A67" s="52">
        <v>50</v>
      </c>
      <c r="B67" s="54" t="s">
        <v>521</v>
      </c>
      <c r="C67" s="54" t="s">
        <v>132</v>
      </c>
      <c r="D67" s="55"/>
      <c r="E67" s="56" t="s">
        <v>58</v>
      </c>
      <c r="F67" s="57" t="s">
        <v>59</v>
      </c>
      <c r="G67" s="57" t="s">
        <v>65</v>
      </c>
      <c r="H67" s="57" t="s">
        <v>71</v>
      </c>
      <c r="I67" s="58" t="s">
        <v>66</v>
      </c>
    </row>
    <row r="68" spans="1:9" ht="24" hidden="1" x14ac:dyDescent="0.25">
      <c r="A68" s="52">
        <v>51</v>
      </c>
      <c r="B68" s="54" t="s">
        <v>522</v>
      </c>
      <c r="C68" s="54" t="s">
        <v>132</v>
      </c>
      <c r="D68" s="55"/>
      <c r="E68" s="56" t="s">
        <v>58</v>
      </c>
      <c r="F68" s="57" t="s">
        <v>59</v>
      </c>
      <c r="G68" s="57" t="s">
        <v>65</v>
      </c>
      <c r="H68" s="57" t="s">
        <v>71</v>
      </c>
      <c r="I68" s="58" t="s">
        <v>66</v>
      </c>
    </row>
    <row r="69" spans="1:9" ht="24" x14ac:dyDescent="0.25">
      <c r="A69" s="52">
        <v>10</v>
      </c>
      <c r="B69" s="54" t="s">
        <v>424</v>
      </c>
      <c r="C69" s="54" t="s">
        <v>283</v>
      </c>
      <c r="D69" s="55">
        <v>50000</v>
      </c>
      <c r="E69" s="56" t="s">
        <v>58</v>
      </c>
      <c r="F69" s="57" t="s">
        <v>59</v>
      </c>
      <c r="G69" s="57" t="s">
        <v>65</v>
      </c>
      <c r="H69" s="57" t="s">
        <v>71</v>
      </c>
      <c r="I69" s="58" t="s">
        <v>66</v>
      </c>
    </row>
    <row r="70" spans="1:9" s="27" customFormat="1" ht="12.75" x14ac:dyDescent="0.2">
      <c r="A70" s="153" t="s">
        <v>203</v>
      </c>
      <c r="B70" s="154"/>
      <c r="C70" s="155"/>
      <c r="D70" s="59">
        <f>SUM(D23:D69)*1.19</f>
        <v>164900</v>
      </c>
      <c r="E70" s="56"/>
      <c r="F70" s="57"/>
      <c r="G70" s="57"/>
      <c r="H70" s="57"/>
      <c r="I70" s="58"/>
    </row>
    <row r="71" spans="1:9" ht="24" x14ac:dyDescent="0.25">
      <c r="A71" s="52">
        <v>11</v>
      </c>
      <c r="B71" s="62" t="s">
        <v>78</v>
      </c>
      <c r="C71" s="62" t="s">
        <v>82</v>
      </c>
      <c r="D71" s="55">
        <f>(35200/1.19-D72-D73-D74)</f>
        <v>18057.633053221289</v>
      </c>
      <c r="E71" s="56" t="s">
        <v>58</v>
      </c>
      <c r="F71" s="57" t="s">
        <v>59</v>
      </c>
      <c r="G71" s="57" t="s">
        <v>65</v>
      </c>
      <c r="H71" s="57" t="s">
        <v>71</v>
      </c>
      <c r="I71" s="58" t="s">
        <v>66</v>
      </c>
    </row>
    <row r="72" spans="1:9" ht="24" x14ac:dyDescent="0.25">
      <c r="A72" s="52">
        <v>12</v>
      </c>
      <c r="B72" s="62" t="s">
        <v>79</v>
      </c>
      <c r="C72" s="62" t="s">
        <v>83</v>
      </c>
      <c r="D72" s="55">
        <v>5000</v>
      </c>
      <c r="E72" s="56" t="s">
        <v>58</v>
      </c>
      <c r="F72" s="57" t="s">
        <v>59</v>
      </c>
      <c r="G72" s="57" t="s">
        <v>65</v>
      </c>
      <c r="H72" s="57" t="s">
        <v>71</v>
      </c>
      <c r="I72" s="58" t="s">
        <v>66</v>
      </c>
    </row>
    <row r="73" spans="1:9" ht="24" x14ac:dyDescent="0.25">
      <c r="A73" s="52">
        <v>13</v>
      </c>
      <c r="B73" s="62" t="s">
        <v>80</v>
      </c>
      <c r="C73" s="62" t="s">
        <v>84</v>
      </c>
      <c r="D73" s="55">
        <v>5000</v>
      </c>
      <c r="E73" s="56" t="s">
        <v>58</v>
      </c>
      <c r="F73" s="57" t="s">
        <v>59</v>
      </c>
      <c r="G73" s="57" t="s">
        <v>65</v>
      </c>
      <c r="H73" s="57" t="s">
        <v>71</v>
      </c>
      <c r="I73" s="58" t="s">
        <v>66</v>
      </c>
    </row>
    <row r="74" spans="1:9" ht="24" x14ac:dyDescent="0.25">
      <c r="A74" s="52">
        <v>14</v>
      </c>
      <c r="B74" s="62" t="s">
        <v>81</v>
      </c>
      <c r="C74" s="62" t="s">
        <v>85</v>
      </c>
      <c r="D74" s="55">
        <f>21737/1.19/12</f>
        <v>1522.1988795518209</v>
      </c>
      <c r="E74" s="56" t="s">
        <v>58</v>
      </c>
      <c r="F74" s="57" t="s">
        <v>59</v>
      </c>
      <c r="G74" s="57" t="s">
        <v>65</v>
      </c>
      <c r="H74" s="57" t="s">
        <v>71</v>
      </c>
      <c r="I74" s="58" t="s">
        <v>66</v>
      </c>
    </row>
    <row r="75" spans="1:9" s="27" customFormat="1" ht="12.75" x14ac:dyDescent="0.2">
      <c r="A75" s="153" t="s">
        <v>204</v>
      </c>
      <c r="B75" s="154"/>
      <c r="C75" s="155"/>
      <c r="D75" s="59">
        <f>SUM(D71:D74)*1.19</f>
        <v>35200</v>
      </c>
      <c r="E75" s="56"/>
      <c r="F75" s="57"/>
      <c r="G75" s="57"/>
      <c r="H75" s="57"/>
      <c r="I75" s="58"/>
    </row>
    <row r="76" spans="1:9" ht="24" x14ac:dyDescent="0.25">
      <c r="A76" s="52">
        <v>14</v>
      </c>
      <c r="B76" s="62" t="s">
        <v>86</v>
      </c>
      <c r="C76" s="62" t="s">
        <v>95</v>
      </c>
      <c r="D76" s="55">
        <v>8000</v>
      </c>
      <c r="E76" s="56" t="s">
        <v>58</v>
      </c>
      <c r="F76" s="57" t="s">
        <v>59</v>
      </c>
      <c r="G76" s="57" t="s">
        <v>65</v>
      </c>
      <c r="H76" s="57" t="s">
        <v>71</v>
      </c>
      <c r="I76" s="58" t="s">
        <v>66</v>
      </c>
    </row>
    <row r="77" spans="1:9" ht="24" x14ac:dyDescent="0.25">
      <c r="A77" s="52">
        <v>15</v>
      </c>
      <c r="B77" s="62" t="s">
        <v>87</v>
      </c>
      <c r="C77" s="62" t="s">
        <v>77</v>
      </c>
      <c r="D77" s="55">
        <v>50000</v>
      </c>
      <c r="E77" s="56" t="s">
        <v>58</v>
      </c>
      <c r="F77" s="57" t="s">
        <v>59</v>
      </c>
      <c r="G77" s="57" t="s">
        <v>65</v>
      </c>
      <c r="H77" s="57" t="s">
        <v>71</v>
      </c>
      <c r="I77" s="58" t="s">
        <v>66</v>
      </c>
    </row>
    <row r="78" spans="1:9" ht="24" x14ac:dyDescent="0.25">
      <c r="A78" s="52">
        <v>16</v>
      </c>
      <c r="B78" s="62" t="s">
        <v>88</v>
      </c>
      <c r="C78" s="62" t="s">
        <v>96</v>
      </c>
      <c r="D78" s="55">
        <v>25000</v>
      </c>
      <c r="E78" s="56" t="s">
        <v>58</v>
      </c>
      <c r="F78" s="57" t="s">
        <v>59</v>
      </c>
      <c r="G78" s="57" t="s">
        <v>65</v>
      </c>
      <c r="H78" s="57" t="s">
        <v>140</v>
      </c>
      <c r="I78" s="58" t="s">
        <v>66</v>
      </c>
    </row>
    <row r="79" spans="1:9" ht="24" x14ac:dyDescent="0.25">
      <c r="A79" s="52">
        <v>17</v>
      </c>
      <c r="B79" s="62" t="s">
        <v>89</v>
      </c>
      <c r="C79" s="62" t="s">
        <v>97</v>
      </c>
      <c r="D79" s="55">
        <f>19800*2</f>
        <v>39600</v>
      </c>
      <c r="E79" s="56" t="s">
        <v>58</v>
      </c>
      <c r="F79" s="57" t="s">
        <v>59</v>
      </c>
      <c r="G79" s="57" t="s">
        <v>65</v>
      </c>
      <c r="H79" s="57" t="s">
        <v>140</v>
      </c>
      <c r="I79" s="58" t="s">
        <v>66</v>
      </c>
    </row>
    <row r="80" spans="1:9" ht="24" x14ac:dyDescent="0.25">
      <c r="A80" s="52">
        <v>18</v>
      </c>
      <c r="B80" s="62" t="s">
        <v>90</v>
      </c>
      <c r="C80" s="62" t="s">
        <v>97</v>
      </c>
      <c r="D80" s="55">
        <f>8500*2</f>
        <v>17000</v>
      </c>
      <c r="E80" s="56" t="s">
        <v>58</v>
      </c>
      <c r="F80" s="57" t="s">
        <v>59</v>
      </c>
      <c r="G80" s="57" t="s">
        <v>65</v>
      </c>
      <c r="H80" s="57" t="s">
        <v>140</v>
      </c>
      <c r="I80" s="58" t="s">
        <v>66</v>
      </c>
    </row>
    <row r="81" spans="1:9" ht="24" x14ac:dyDescent="0.25">
      <c r="A81" s="52">
        <v>19</v>
      </c>
      <c r="B81" s="62" t="s">
        <v>550</v>
      </c>
      <c r="C81" s="62" t="s">
        <v>97</v>
      </c>
      <c r="D81" s="55">
        <f>6955*2</f>
        <v>13910</v>
      </c>
      <c r="E81" s="56" t="s">
        <v>58</v>
      </c>
      <c r="F81" s="57" t="s">
        <v>59</v>
      </c>
      <c r="G81" s="57" t="s">
        <v>65</v>
      </c>
      <c r="H81" s="57" t="s">
        <v>140</v>
      </c>
      <c r="I81" s="58" t="s">
        <v>66</v>
      </c>
    </row>
    <row r="82" spans="1:9" ht="24" x14ac:dyDescent="0.25">
      <c r="A82" s="52">
        <v>20</v>
      </c>
      <c r="B82" s="62" t="s">
        <v>551</v>
      </c>
      <c r="C82" s="62" t="s">
        <v>97</v>
      </c>
      <c r="D82" s="55">
        <f>4000</f>
        <v>4000</v>
      </c>
      <c r="E82" s="56" t="s">
        <v>58</v>
      </c>
      <c r="F82" s="57" t="s">
        <v>59</v>
      </c>
      <c r="G82" s="57" t="s">
        <v>65</v>
      </c>
      <c r="H82" s="57" t="s">
        <v>140</v>
      </c>
      <c r="I82" s="58" t="s">
        <v>66</v>
      </c>
    </row>
    <row r="83" spans="1:9" ht="24" x14ac:dyDescent="0.25">
      <c r="A83" s="52">
        <v>21</v>
      </c>
      <c r="B83" s="62" t="s">
        <v>420</v>
      </c>
      <c r="C83" s="62" t="s">
        <v>97</v>
      </c>
      <c r="D83" s="55">
        <f>(6000+7260)*2</f>
        <v>26520</v>
      </c>
      <c r="E83" s="56" t="s">
        <v>58</v>
      </c>
      <c r="F83" s="57" t="s">
        <v>59</v>
      </c>
      <c r="G83" s="57" t="s">
        <v>65</v>
      </c>
      <c r="H83" s="57" t="s">
        <v>140</v>
      </c>
      <c r="I83" s="58" t="s">
        <v>66</v>
      </c>
    </row>
    <row r="84" spans="1:9" x14ac:dyDescent="0.25">
      <c r="A84" s="52">
        <v>22</v>
      </c>
      <c r="B84" s="62" t="s">
        <v>561</v>
      </c>
      <c r="C84" s="62" t="s">
        <v>562</v>
      </c>
      <c r="D84" s="55">
        <f>3000*12</f>
        <v>36000</v>
      </c>
      <c r="E84" s="56"/>
      <c r="F84" s="57"/>
      <c r="G84" s="57"/>
      <c r="H84" s="57"/>
      <c r="I84" s="58"/>
    </row>
    <row r="85" spans="1:9" ht="36" x14ac:dyDescent="0.25">
      <c r="A85" s="52">
        <v>23</v>
      </c>
      <c r="B85" s="62" t="s">
        <v>91</v>
      </c>
      <c r="C85" s="62" t="s">
        <v>453</v>
      </c>
      <c r="D85" s="55">
        <v>40000</v>
      </c>
      <c r="E85" s="56" t="s">
        <v>58</v>
      </c>
      <c r="F85" s="57" t="s">
        <v>59</v>
      </c>
      <c r="G85" s="57" t="s">
        <v>65</v>
      </c>
      <c r="H85" s="57" t="s">
        <v>71</v>
      </c>
      <c r="I85" s="58" t="s">
        <v>66</v>
      </c>
    </row>
    <row r="86" spans="1:9" ht="24" x14ac:dyDescent="0.25">
      <c r="A86" s="52">
        <v>24</v>
      </c>
      <c r="B86" s="62" t="s">
        <v>470</v>
      </c>
      <c r="C86" s="62" t="s">
        <v>467</v>
      </c>
      <c r="D86" s="55">
        <v>1500</v>
      </c>
      <c r="E86" s="56" t="s">
        <v>58</v>
      </c>
      <c r="F86" s="57" t="s">
        <v>59</v>
      </c>
      <c r="G86" s="57" t="s">
        <v>65</v>
      </c>
      <c r="H86" s="57" t="s">
        <v>71</v>
      </c>
      <c r="I86" s="58" t="s">
        <v>66</v>
      </c>
    </row>
    <row r="87" spans="1:9" ht="24" x14ac:dyDescent="0.25">
      <c r="A87" s="52">
        <v>25</v>
      </c>
      <c r="B87" s="62" t="s">
        <v>460</v>
      </c>
      <c r="C87" s="62" t="s">
        <v>461</v>
      </c>
      <c r="D87" s="55">
        <v>1500</v>
      </c>
      <c r="E87" s="56" t="s">
        <v>58</v>
      </c>
      <c r="F87" s="57" t="s">
        <v>59</v>
      </c>
      <c r="G87" s="57" t="s">
        <v>65</v>
      </c>
      <c r="H87" s="57" t="s">
        <v>71</v>
      </c>
      <c r="I87" s="58" t="s">
        <v>66</v>
      </c>
    </row>
    <row r="88" spans="1:9" ht="24" x14ac:dyDescent="0.25">
      <c r="A88" s="52">
        <v>26</v>
      </c>
      <c r="B88" s="62" t="s">
        <v>92</v>
      </c>
      <c r="C88" s="62" t="s">
        <v>99</v>
      </c>
      <c r="D88" s="55">
        <v>5000</v>
      </c>
      <c r="E88" s="56" t="s">
        <v>58</v>
      </c>
      <c r="F88" s="57" t="s">
        <v>59</v>
      </c>
      <c r="G88" s="57" t="s">
        <v>65</v>
      </c>
      <c r="H88" s="57" t="s">
        <v>71</v>
      </c>
      <c r="I88" s="58" t="s">
        <v>66</v>
      </c>
    </row>
    <row r="89" spans="1:9" ht="24" x14ac:dyDescent="0.25">
      <c r="A89" s="52">
        <v>27</v>
      </c>
      <c r="B89" s="62" t="s">
        <v>93</v>
      </c>
      <c r="C89" s="62" t="s">
        <v>100</v>
      </c>
      <c r="D89" s="55">
        <v>50000</v>
      </c>
      <c r="E89" s="56" t="s">
        <v>58</v>
      </c>
      <c r="F89" s="57" t="s">
        <v>59</v>
      </c>
      <c r="G89" s="57" t="s">
        <v>65</v>
      </c>
      <c r="H89" s="57" t="s">
        <v>71</v>
      </c>
      <c r="I89" s="58" t="s">
        <v>66</v>
      </c>
    </row>
    <row r="90" spans="1:9" ht="24" x14ac:dyDescent="0.25">
      <c r="A90" s="52">
        <v>28</v>
      </c>
      <c r="B90" s="62" t="s">
        <v>466</v>
      </c>
      <c r="C90" s="62" t="s">
        <v>101</v>
      </c>
      <c r="D90" s="55">
        <v>15000</v>
      </c>
      <c r="E90" s="56" t="s">
        <v>58</v>
      </c>
      <c r="F90" s="57" t="s">
        <v>59</v>
      </c>
      <c r="G90" s="57" t="s">
        <v>65</v>
      </c>
      <c r="H90" s="57" t="s">
        <v>71</v>
      </c>
      <c r="I90" s="58" t="s">
        <v>66</v>
      </c>
    </row>
    <row r="91" spans="1:9" ht="24" x14ac:dyDescent="0.25">
      <c r="A91" s="52">
        <v>29</v>
      </c>
      <c r="B91" s="54" t="s">
        <v>429</v>
      </c>
      <c r="C91" s="54" t="s">
        <v>430</v>
      </c>
      <c r="D91" s="55">
        <v>15000</v>
      </c>
      <c r="E91" s="56" t="s">
        <v>58</v>
      </c>
      <c r="F91" s="57" t="s">
        <v>59</v>
      </c>
      <c r="G91" s="57" t="s">
        <v>65</v>
      </c>
      <c r="H91" s="57" t="s">
        <v>71</v>
      </c>
      <c r="I91" s="58" t="s">
        <v>66</v>
      </c>
    </row>
    <row r="92" spans="1:9" ht="24" x14ac:dyDescent="0.25">
      <c r="A92" s="52">
        <v>30</v>
      </c>
      <c r="B92" s="62" t="s">
        <v>94</v>
      </c>
      <c r="C92" s="62" t="s">
        <v>102</v>
      </c>
      <c r="D92" s="55">
        <v>5000</v>
      </c>
      <c r="E92" s="56" t="s">
        <v>58</v>
      </c>
      <c r="F92" s="57" t="s">
        <v>59</v>
      </c>
      <c r="G92" s="57" t="s">
        <v>65</v>
      </c>
      <c r="H92" s="57" t="s">
        <v>71</v>
      </c>
      <c r="I92" s="58" t="s">
        <v>66</v>
      </c>
    </row>
    <row r="93" spans="1:9" ht="24" x14ac:dyDescent="0.25">
      <c r="A93" s="52">
        <v>31</v>
      </c>
      <c r="B93" s="62" t="s">
        <v>454</v>
      </c>
      <c r="C93" s="62" t="s">
        <v>116</v>
      </c>
      <c r="D93" s="55">
        <v>5000</v>
      </c>
      <c r="E93" s="56" t="s">
        <v>58</v>
      </c>
      <c r="F93" s="57" t="s">
        <v>59</v>
      </c>
      <c r="G93" s="57" t="s">
        <v>65</v>
      </c>
      <c r="H93" s="57" t="s">
        <v>140</v>
      </c>
      <c r="I93" s="58" t="s">
        <v>66</v>
      </c>
    </row>
    <row r="94" spans="1:9" s="27" customFormat="1" ht="12.75" x14ac:dyDescent="0.2">
      <c r="A94" s="153" t="s">
        <v>205</v>
      </c>
      <c r="B94" s="154"/>
      <c r="C94" s="155"/>
      <c r="D94" s="59">
        <f>SUM(D76:D93)*1.19</f>
        <v>426055.69999999995</v>
      </c>
      <c r="E94" s="56"/>
      <c r="F94" s="57"/>
      <c r="G94" s="57"/>
      <c r="H94" s="57"/>
      <c r="I94" s="58"/>
    </row>
    <row r="95" spans="1:9" ht="24" x14ac:dyDescent="0.25">
      <c r="A95" s="52">
        <v>32</v>
      </c>
      <c r="B95" s="62" t="s">
        <v>103</v>
      </c>
      <c r="C95" s="62" t="s">
        <v>113</v>
      </c>
      <c r="D95" s="55">
        <f>3000*12</f>
        <v>36000</v>
      </c>
      <c r="E95" s="56" t="s">
        <v>58</v>
      </c>
      <c r="F95" s="57" t="s">
        <v>59</v>
      </c>
      <c r="G95" s="57" t="s">
        <v>65</v>
      </c>
      <c r="H95" s="57" t="s">
        <v>71</v>
      </c>
      <c r="I95" s="58" t="s">
        <v>66</v>
      </c>
    </row>
    <row r="96" spans="1:9" ht="24" x14ac:dyDescent="0.25">
      <c r="A96" s="52">
        <v>33</v>
      </c>
      <c r="B96" s="62" t="s">
        <v>104</v>
      </c>
      <c r="C96" s="62" t="s">
        <v>114</v>
      </c>
      <c r="D96" s="55">
        <f>87161</f>
        <v>87161</v>
      </c>
      <c r="E96" s="56" t="s">
        <v>58</v>
      </c>
      <c r="F96" s="57" t="s">
        <v>59</v>
      </c>
      <c r="G96" s="57" t="s">
        <v>65</v>
      </c>
      <c r="H96" s="57" t="s">
        <v>71</v>
      </c>
      <c r="I96" s="58" t="s">
        <v>66</v>
      </c>
    </row>
    <row r="97" spans="1:9" ht="24" x14ac:dyDescent="0.25">
      <c r="A97" s="52">
        <v>34</v>
      </c>
      <c r="B97" s="62" t="s">
        <v>105</v>
      </c>
      <c r="C97" s="62" t="s">
        <v>115</v>
      </c>
      <c r="D97" s="55">
        <f>136.41*12</f>
        <v>1636.92</v>
      </c>
      <c r="E97" s="56" t="s">
        <v>58</v>
      </c>
      <c r="F97" s="57" t="s">
        <v>59</v>
      </c>
      <c r="G97" s="57" t="s">
        <v>65</v>
      </c>
      <c r="H97" s="57" t="s">
        <v>71</v>
      </c>
      <c r="I97" s="58" t="s">
        <v>66</v>
      </c>
    </row>
    <row r="98" spans="1:9" ht="24" x14ac:dyDescent="0.25">
      <c r="A98" s="52">
        <v>35</v>
      </c>
      <c r="B98" s="62" t="s">
        <v>106</v>
      </c>
      <c r="C98" s="62" t="s">
        <v>117</v>
      </c>
      <c r="D98" s="55">
        <v>10000</v>
      </c>
      <c r="E98" s="56" t="s">
        <v>58</v>
      </c>
      <c r="F98" s="57" t="s">
        <v>59</v>
      </c>
      <c r="G98" s="57" t="s">
        <v>65</v>
      </c>
      <c r="H98" s="57" t="s">
        <v>71</v>
      </c>
      <c r="I98" s="58" t="s">
        <v>66</v>
      </c>
    </row>
    <row r="99" spans="1:9" ht="24" x14ac:dyDescent="0.25">
      <c r="A99" s="52">
        <v>36</v>
      </c>
      <c r="B99" s="62" t="s">
        <v>468</v>
      </c>
      <c r="C99" s="62" t="s">
        <v>469</v>
      </c>
      <c r="D99" s="55">
        <v>3000</v>
      </c>
      <c r="E99" s="56" t="s">
        <v>58</v>
      </c>
      <c r="F99" s="57" t="s">
        <v>59</v>
      </c>
      <c r="G99" s="57" t="s">
        <v>65</v>
      </c>
      <c r="H99" s="57" t="s">
        <v>71</v>
      </c>
      <c r="I99" s="58" t="s">
        <v>66</v>
      </c>
    </row>
    <row r="100" spans="1:9" ht="24" x14ac:dyDescent="0.25">
      <c r="A100" s="52">
        <v>37</v>
      </c>
      <c r="B100" s="62" t="s">
        <v>463</v>
      </c>
      <c r="C100" s="62" t="s">
        <v>463</v>
      </c>
      <c r="D100" s="55">
        <f>7200</f>
        <v>7200</v>
      </c>
      <c r="E100" s="56" t="s">
        <v>58</v>
      </c>
      <c r="F100" s="57" t="s">
        <v>59</v>
      </c>
      <c r="G100" s="57" t="s">
        <v>65</v>
      </c>
      <c r="H100" s="57" t="s">
        <v>71</v>
      </c>
      <c r="I100" s="58" t="s">
        <v>66</v>
      </c>
    </row>
    <row r="101" spans="1:9" ht="24" x14ac:dyDescent="0.25">
      <c r="A101" s="52">
        <v>38</v>
      </c>
      <c r="B101" s="62" t="s">
        <v>464</v>
      </c>
      <c r="C101" s="62" t="s">
        <v>465</v>
      </c>
      <c r="D101" s="55">
        <f>19800</f>
        <v>19800</v>
      </c>
      <c r="E101" s="56" t="s">
        <v>58</v>
      </c>
      <c r="F101" s="57" t="s">
        <v>59</v>
      </c>
      <c r="G101" s="57" t="s">
        <v>65</v>
      </c>
      <c r="H101" s="57" t="s">
        <v>71</v>
      </c>
      <c r="I101" s="58" t="s">
        <v>66</v>
      </c>
    </row>
    <row r="102" spans="1:9" ht="24" x14ac:dyDescent="0.25">
      <c r="A102" s="52">
        <v>39</v>
      </c>
      <c r="B102" s="62" t="s">
        <v>333</v>
      </c>
      <c r="C102" s="62" t="s">
        <v>334</v>
      </c>
      <c r="D102" s="55">
        <v>10000</v>
      </c>
      <c r="E102" s="56" t="s">
        <v>58</v>
      </c>
      <c r="F102" s="57" t="s">
        <v>59</v>
      </c>
      <c r="G102" s="57" t="s">
        <v>65</v>
      </c>
      <c r="H102" s="57" t="s">
        <v>71</v>
      </c>
      <c r="I102" s="58" t="s">
        <v>66</v>
      </c>
    </row>
    <row r="103" spans="1:9" ht="24" x14ac:dyDescent="0.25">
      <c r="A103" s="52">
        <v>40</v>
      </c>
      <c r="B103" s="62" t="s">
        <v>107</v>
      </c>
      <c r="C103" s="62" t="s">
        <v>118</v>
      </c>
      <c r="D103" s="55">
        <f>1161.6*2</f>
        <v>2323.1999999999998</v>
      </c>
      <c r="E103" s="56" t="s">
        <v>58</v>
      </c>
      <c r="F103" s="57" t="s">
        <v>59</v>
      </c>
      <c r="G103" s="57" t="s">
        <v>65</v>
      </c>
      <c r="H103" s="57" t="s">
        <v>71</v>
      </c>
      <c r="I103" s="58" t="s">
        <v>66</v>
      </c>
    </row>
    <row r="104" spans="1:9" ht="24" x14ac:dyDescent="0.25">
      <c r="A104" s="52">
        <v>41</v>
      </c>
      <c r="B104" s="62" t="s">
        <v>488</v>
      </c>
      <c r="C104" s="62" t="s">
        <v>173</v>
      </c>
      <c r="D104" s="55">
        <f>207000/12</f>
        <v>17250</v>
      </c>
      <c r="E104" s="56" t="s">
        <v>58</v>
      </c>
      <c r="F104" s="57" t="s">
        <v>59</v>
      </c>
      <c r="G104" s="57" t="s">
        <v>65</v>
      </c>
      <c r="H104" s="57" t="s">
        <v>71</v>
      </c>
      <c r="I104" s="58" t="s">
        <v>66</v>
      </c>
    </row>
    <row r="105" spans="1:9" ht="60" x14ac:dyDescent="0.25">
      <c r="A105" s="52">
        <v>42</v>
      </c>
      <c r="B105" s="62" t="s">
        <v>335</v>
      </c>
      <c r="C105" s="62" t="s">
        <v>119</v>
      </c>
      <c r="D105" s="55">
        <v>1000</v>
      </c>
      <c r="E105" s="56" t="s">
        <v>58</v>
      </c>
      <c r="F105" s="57" t="s">
        <v>59</v>
      </c>
      <c r="G105" s="57" t="s">
        <v>65</v>
      </c>
      <c r="H105" s="57" t="s">
        <v>71</v>
      </c>
      <c r="I105" s="58" t="s">
        <v>66</v>
      </c>
    </row>
    <row r="106" spans="1:9" ht="24" x14ac:dyDescent="0.25">
      <c r="A106" s="52">
        <v>43</v>
      </c>
      <c r="B106" s="62" t="s">
        <v>108</v>
      </c>
      <c r="C106" s="62" t="s">
        <v>120</v>
      </c>
      <c r="D106" s="55">
        <v>1000</v>
      </c>
      <c r="E106" s="56" t="s">
        <v>58</v>
      </c>
      <c r="F106" s="57" t="s">
        <v>59</v>
      </c>
      <c r="G106" s="57" t="s">
        <v>65</v>
      </c>
      <c r="H106" s="57" t="s">
        <v>71</v>
      </c>
      <c r="I106" s="58" t="s">
        <v>66</v>
      </c>
    </row>
    <row r="107" spans="1:9" ht="24" x14ac:dyDescent="0.25">
      <c r="A107" s="52">
        <v>44</v>
      </c>
      <c r="B107" s="62" t="s">
        <v>109</v>
      </c>
      <c r="C107" s="62" t="s">
        <v>121</v>
      </c>
      <c r="D107" s="55">
        <v>5000</v>
      </c>
      <c r="E107" s="56" t="s">
        <v>58</v>
      </c>
      <c r="F107" s="57" t="s">
        <v>59</v>
      </c>
      <c r="G107" s="57" t="s">
        <v>65</v>
      </c>
      <c r="H107" s="57" t="s">
        <v>71</v>
      </c>
      <c r="I107" s="58" t="s">
        <v>66</v>
      </c>
    </row>
    <row r="108" spans="1:9" ht="24" x14ac:dyDescent="0.25">
      <c r="A108" s="52">
        <v>45</v>
      </c>
      <c r="B108" s="62" t="s">
        <v>111</v>
      </c>
      <c r="C108" s="62" t="s">
        <v>123</v>
      </c>
      <c r="D108" s="55">
        <f>3500*2</f>
        <v>7000</v>
      </c>
      <c r="E108" s="56" t="s">
        <v>58</v>
      </c>
      <c r="F108" s="57" t="s">
        <v>59</v>
      </c>
      <c r="G108" s="57" t="s">
        <v>65</v>
      </c>
      <c r="H108" s="57" t="s">
        <v>71</v>
      </c>
      <c r="I108" s="58" t="s">
        <v>66</v>
      </c>
    </row>
    <row r="109" spans="1:9" ht="24" x14ac:dyDescent="0.25">
      <c r="A109" s="52">
        <v>46</v>
      </c>
      <c r="B109" s="62" t="s">
        <v>112</v>
      </c>
      <c r="C109" s="62" t="s">
        <v>124</v>
      </c>
      <c r="D109" s="55">
        <v>3570</v>
      </c>
      <c r="E109" s="56" t="s">
        <v>58</v>
      </c>
      <c r="F109" s="57" t="s">
        <v>59</v>
      </c>
      <c r="G109" s="57" t="s">
        <v>65</v>
      </c>
      <c r="H109" s="57" t="s">
        <v>71</v>
      </c>
      <c r="I109" s="58" t="s">
        <v>66</v>
      </c>
    </row>
    <row r="110" spans="1:9" ht="24" x14ac:dyDescent="0.25">
      <c r="A110" s="52">
        <v>47</v>
      </c>
      <c r="B110" s="62" t="s">
        <v>471</v>
      </c>
      <c r="C110" s="62" t="s">
        <v>77</v>
      </c>
      <c r="D110" s="55">
        <v>15000</v>
      </c>
      <c r="E110" s="56" t="s">
        <v>58</v>
      </c>
      <c r="F110" s="57" t="s">
        <v>59</v>
      </c>
      <c r="G110" s="57" t="s">
        <v>65</v>
      </c>
      <c r="H110" s="57" t="s">
        <v>71</v>
      </c>
      <c r="I110" s="58" t="s">
        <v>66</v>
      </c>
    </row>
    <row r="111" spans="1:9" ht="24" x14ac:dyDescent="0.25">
      <c r="A111" s="52">
        <v>48</v>
      </c>
      <c r="B111" s="62" t="s">
        <v>462</v>
      </c>
      <c r="C111" s="62" t="s">
        <v>336</v>
      </c>
      <c r="D111" s="55">
        <v>15000</v>
      </c>
      <c r="E111" s="56" t="s">
        <v>58</v>
      </c>
      <c r="F111" s="57" t="s">
        <v>59</v>
      </c>
      <c r="G111" s="57" t="s">
        <v>65</v>
      </c>
      <c r="H111" s="57" t="s">
        <v>71</v>
      </c>
      <c r="I111" s="58" t="s">
        <v>66</v>
      </c>
    </row>
    <row r="112" spans="1:9" ht="24" x14ac:dyDescent="0.25">
      <c r="A112" s="52">
        <v>49</v>
      </c>
      <c r="B112" s="62" t="s">
        <v>447</v>
      </c>
      <c r="C112" s="62" t="s">
        <v>125</v>
      </c>
      <c r="D112" s="55">
        <f>3000*2</f>
        <v>6000</v>
      </c>
      <c r="E112" s="56" t="s">
        <v>58</v>
      </c>
      <c r="F112" s="57" t="s">
        <v>59</v>
      </c>
      <c r="G112" s="57" t="s">
        <v>65</v>
      </c>
      <c r="H112" s="57" t="s">
        <v>71</v>
      </c>
      <c r="I112" s="58" t="s">
        <v>66</v>
      </c>
    </row>
    <row r="113" spans="1:9" s="27" customFormat="1" ht="12.75" x14ac:dyDescent="0.2">
      <c r="A113" s="153" t="s">
        <v>206</v>
      </c>
      <c r="B113" s="154"/>
      <c r="C113" s="155"/>
      <c r="D113" s="59">
        <f>SUM(D95:D112)*1.19</f>
        <v>295049.93280000001</v>
      </c>
      <c r="E113" s="56"/>
      <c r="F113" s="57"/>
      <c r="G113" s="57"/>
      <c r="H113" s="57"/>
      <c r="I113" s="58"/>
    </row>
    <row r="114" spans="1:9" ht="72" x14ac:dyDescent="0.25">
      <c r="A114" s="52">
        <v>50</v>
      </c>
      <c r="B114" s="62" t="s">
        <v>126</v>
      </c>
      <c r="C114" s="62" t="s">
        <v>127</v>
      </c>
      <c r="D114" s="55">
        <f>143100/1.19</f>
        <v>120252.10084033613</v>
      </c>
      <c r="E114" s="56" t="s">
        <v>58</v>
      </c>
      <c r="F114" s="57" t="s">
        <v>59</v>
      </c>
      <c r="G114" s="57" t="s">
        <v>65</v>
      </c>
      <c r="H114" s="57" t="s">
        <v>71</v>
      </c>
      <c r="I114" s="58" t="s">
        <v>66</v>
      </c>
    </row>
    <row r="115" spans="1:9" ht="96" hidden="1" x14ac:dyDescent="0.25">
      <c r="A115" s="52">
        <v>95</v>
      </c>
      <c r="B115" s="62" t="s">
        <v>455</v>
      </c>
      <c r="C115" s="62" t="s">
        <v>128</v>
      </c>
      <c r="D115" s="55"/>
      <c r="E115" s="56" t="s">
        <v>58</v>
      </c>
      <c r="F115" s="57" t="s">
        <v>59</v>
      </c>
      <c r="G115" s="57" t="s">
        <v>65</v>
      </c>
      <c r="H115" s="57" t="s">
        <v>71</v>
      </c>
      <c r="I115" s="58" t="s">
        <v>66</v>
      </c>
    </row>
    <row r="116" spans="1:9" s="27" customFormat="1" ht="12.75" x14ac:dyDescent="0.2">
      <c r="A116" s="153" t="s">
        <v>207</v>
      </c>
      <c r="B116" s="154"/>
      <c r="C116" s="155"/>
      <c r="D116" s="59">
        <f>SUM(D114:D115)*1.19</f>
        <v>143100</v>
      </c>
      <c r="E116" s="56"/>
      <c r="F116" s="57"/>
      <c r="G116" s="57"/>
      <c r="H116" s="57"/>
      <c r="I116" s="58"/>
    </row>
    <row r="117" spans="1:9" ht="24" x14ac:dyDescent="0.25">
      <c r="A117" s="52">
        <v>51</v>
      </c>
      <c r="B117" s="54" t="s">
        <v>567</v>
      </c>
      <c r="C117" s="54" t="s">
        <v>579</v>
      </c>
      <c r="D117" s="127">
        <v>4000</v>
      </c>
      <c r="E117" s="56" t="s">
        <v>58</v>
      </c>
      <c r="F117" s="57" t="s">
        <v>59</v>
      </c>
      <c r="G117" s="57" t="s">
        <v>65</v>
      </c>
      <c r="H117" s="57" t="s">
        <v>129</v>
      </c>
      <c r="I117" s="58" t="s">
        <v>66</v>
      </c>
    </row>
    <row r="118" spans="1:9" ht="24" x14ac:dyDescent="0.25">
      <c r="A118" s="52">
        <v>52</v>
      </c>
      <c r="B118" s="54" t="s">
        <v>568</v>
      </c>
      <c r="C118" s="54" t="s">
        <v>457</v>
      </c>
      <c r="D118" s="127">
        <v>238</v>
      </c>
      <c r="E118" s="56" t="s">
        <v>58</v>
      </c>
      <c r="F118" s="57" t="s">
        <v>59</v>
      </c>
      <c r="G118" s="57" t="s">
        <v>65</v>
      </c>
      <c r="H118" s="57" t="s">
        <v>129</v>
      </c>
      <c r="I118" s="58" t="s">
        <v>66</v>
      </c>
    </row>
    <row r="119" spans="1:9" ht="24" x14ac:dyDescent="0.25">
      <c r="A119" s="52">
        <v>53</v>
      </c>
      <c r="B119" s="54" t="s">
        <v>479</v>
      </c>
      <c r="C119" s="54" t="s">
        <v>482</v>
      </c>
      <c r="D119" s="127">
        <v>1104</v>
      </c>
      <c r="E119" s="56" t="s">
        <v>58</v>
      </c>
      <c r="F119" s="57" t="s">
        <v>59</v>
      </c>
      <c r="G119" s="57" t="s">
        <v>65</v>
      </c>
      <c r="H119" s="57" t="s">
        <v>129</v>
      </c>
      <c r="I119" s="58" t="s">
        <v>66</v>
      </c>
    </row>
    <row r="120" spans="1:9" ht="24" x14ac:dyDescent="0.25">
      <c r="A120" s="52">
        <v>54</v>
      </c>
      <c r="B120" s="54" t="s">
        <v>569</v>
      </c>
      <c r="C120" s="54" t="s">
        <v>457</v>
      </c>
      <c r="D120" s="127">
        <v>0.5</v>
      </c>
      <c r="E120" s="56" t="s">
        <v>58</v>
      </c>
      <c r="F120" s="57" t="s">
        <v>59</v>
      </c>
      <c r="G120" s="57" t="s">
        <v>65</v>
      </c>
      <c r="H120" s="57" t="s">
        <v>129</v>
      </c>
      <c r="I120" s="58" t="s">
        <v>66</v>
      </c>
    </row>
    <row r="121" spans="1:9" ht="24" x14ac:dyDescent="0.25">
      <c r="A121" s="52">
        <v>55</v>
      </c>
      <c r="B121" s="54" t="s">
        <v>570</v>
      </c>
      <c r="C121" s="54" t="s">
        <v>481</v>
      </c>
      <c r="D121" s="127">
        <v>35.94</v>
      </c>
      <c r="E121" s="56" t="s">
        <v>58</v>
      </c>
      <c r="F121" s="57" t="s">
        <v>59</v>
      </c>
      <c r="G121" s="57" t="s">
        <v>65</v>
      </c>
      <c r="H121" s="57" t="s">
        <v>129</v>
      </c>
      <c r="I121" s="58" t="s">
        <v>66</v>
      </c>
    </row>
    <row r="122" spans="1:9" ht="24" x14ac:dyDescent="0.25">
      <c r="A122" s="52">
        <v>56</v>
      </c>
      <c r="B122" s="54" t="s">
        <v>571</v>
      </c>
      <c r="C122" s="54" t="s">
        <v>457</v>
      </c>
      <c r="D122" s="127">
        <v>6162</v>
      </c>
      <c r="E122" s="56" t="s">
        <v>58</v>
      </c>
      <c r="F122" s="57" t="s">
        <v>59</v>
      </c>
      <c r="G122" s="57" t="s">
        <v>65</v>
      </c>
      <c r="H122" s="57" t="s">
        <v>129</v>
      </c>
      <c r="I122" s="58" t="s">
        <v>66</v>
      </c>
    </row>
    <row r="123" spans="1:9" ht="24" x14ac:dyDescent="0.25">
      <c r="A123" s="52">
        <v>57</v>
      </c>
      <c r="B123" s="54" t="s">
        <v>572</v>
      </c>
      <c r="C123" s="54" t="s">
        <v>457</v>
      </c>
      <c r="D123" s="127">
        <v>1117.18</v>
      </c>
      <c r="E123" s="56" t="s">
        <v>58</v>
      </c>
      <c r="F123" s="57" t="s">
        <v>59</v>
      </c>
      <c r="G123" s="57" t="s">
        <v>65</v>
      </c>
      <c r="H123" s="57" t="s">
        <v>129</v>
      </c>
      <c r="I123" s="58" t="s">
        <v>66</v>
      </c>
    </row>
    <row r="124" spans="1:9" ht="24" x14ac:dyDescent="0.25">
      <c r="A124" s="52">
        <v>58</v>
      </c>
      <c r="B124" s="54" t="s">
        <v>456</v>
      </c>
      <c r="C124" s="54" t="s">
        <v>458</v>
      </c>
      <c r="D124" s="127">
        <v>71.45</v>
      </c>
      <c r="E124" s="56" t="s">
        <v>58</v>
      </c>
      <c r="F124" s="57" t="s">
        <v>59</v>
      </c>
      <c r="G124" s="57" t="s">
        <v>65</v>
      </c>
      <c r="H124" s="57" t="s">
        <v>129</v>
      </c>
      <c r="I124" s="58" t="s">
        <v>66</v>
      </c>
    </row>
    <row r="125" spans="1:9" ht="24" x14ac:dyDescent="0.25">
      <c r="A125" s="52">
        <v>59</v>
      </c>
      <c r="B125" s="54" t="s">
        <v>573</v>
      </c>
      <c r="C125" s="54" t="s">
        <v>483</v>
      </c>
      <c r="D125" s="127">
        <v>949.2</v>
      </c>
      <c r="E125" s="56" t="s">
        <v>58</v>
      </c>
      <c r="F125" s="57" t="s">
        <v>59</v>
      </c>
      <c r="G125" s="57" t="s">
        <v>65</v>
      </c>
      <c r="H125" s="57" t="s">
        <v>129</v>
      </c>
      <c r="I125" s="58" t="s">
        <v>66</v>
      </c>
    </row>
    <row r="126" spans="1:9" ht="24" x14ac:dyDescent="0.25">
      <c r="A126" s="52">
        <v>60</v>
      </c>
      <c r="B126" s="54" t="s">
        <v>574</v>
      </c>
      <c r="C126" s="54" t="s">
        <v>580</v>
      </c>
      <c r="D126" s="127">
        <v>512.79999999999995</v>
      </c>
      <c r="E126" s="56" t="s">
        <v>58</v>
      </c>
      <c r="F126" s="57" t="s">
        <v>59</v>
      </c>
      <c r="G126" s="57" t="s">
        <v>65</v>
      </c>
      <c r="H126" s="57" t="s">
        <v>129</v>
      </c>
      <c r="I126" s="58" t="s">
        <v>66</v>
      </c>
    </row>
    <row r="127" spans="1:9" ht="24" x14ac:dyDescent="0.25">
      <c r="A127" s="52">
        <v>61</v>
      </c>
      <c r="B127" s="54" t="s">
        <v>575</v>
      </c>
      <c r="C127" s="54" t="s">
        <v>419</v>
      </c>
      <c r="D127" s="127">
        <v>406</v>
      </c>
      <c r="E127" s="56" t="s">
        <v>58</v>
      </c>
      <c r="F127" s="57" t="s">
        <v>59</v>
      </c>
      <c r="G127" s="57" t="s">
        <v>65</v>
      </c>
      <c r="H127" s="57" t="s">
        <v>129</v>
      </c>
      <c r="I127" s="58" t="s">
        <v>66</v>
      </c>
    </row>
    <row r="128" spans="1:9" ht="24" x14ac:dyDescent="0.25">
      <c r="A128" s="52">
        <v>62</v>
      </c>
      <c r="B128" s="54" t="s">
        <v>576</v>
      </c>
      <c r="C128" s="54" t="s">
        <v>457</v>
      </c>
      <c r="D128" s="127">
        <v>1012</v>
      </c>
      <c r="E128" s="56" t="s">
        <v>58</v>
      </c>
      <c r="F128" s="57" t="s">
        <v>59</v>
      </c>
      <c r="G128" s="57" t="s">
        <v>65</v>
      </c>
      <c r="H128" s="57" t="s">
        <v>129</v>
      </c>
      <c r="I128" s="58" t="s">
        <v>66</v>
      </c>
    </row>
    <row r="129" spans="1:9" ht="24" x14ac:dyDescent="0.25">
      <c r="A129" s="52">
        <v>63</v>
      </c>
      <c r="B129" s="54" t="s">
        <v>577</v>
      </c>
      <c r="C129" s="54" t="s">
        <v>459</v>
      </c>
      <c r="D129" s="127">
        <v>6160</v>
      </c>
      <c r="E129" s="56" t="s">
        <v>58</v>
      </c>
      <c r="F129" s="57" t="s">
        <v>59</v>
      </c>
      <c r="G129" s="57" t="s">
        <v>65</v>
      </c>
      <c r="H129" s="57" t="s">
        <v>129</v>
      </c>
      <c r="I129" s="58" t="s">
        <v>66</v>
      </c>
    </row>
    <row r="130" spans="1:9" ht="24" x14ac:dyDescent="0.25">
      <c r="A130" s="52">
        <v>64</v>
      </c>
      <c r="B130" s="54" t="s">
        <v>578</v>
      </c>
      <c r="C130" s="54" t="s">
        <v>458</v>
      </c>
      <c r="D130" s="127">
        <v>9080</v>
      </c>
      <c r="E130" s="56" t="s">
        <v>58</v>
      </c>
      <c r="F130" s="57" t="s">
        <v>59</v>
      </c>
      <c r="G130" s="57" t="s">
        <v>65</v>
      </c>
      <c r="H130" s="57" t="s">
        <v>129</v>
      </c>
      <c r="I130" s="58" t="s">
        <v>66</v>
      </c>
    </row>
    <row r="131" spans="1:9" s="27" customFormat="1" ht="12.75" x14ac:dyDescent="0.2">
      <c r="A131" s="161" t="s">
        <v>208</v>
      </c>
      <c r="B131" s="161"/>
      <c r="C131" s="161"/>
      <c r="D131" s="59">
        <f>SUM(D117:D130)*1.09</f>
        <v>33625.486300000004</v>
      </c>
      <c r="E131" s="56"/>
      <c r="F131" s="57"/>
      <c r="G131" s="57"/>
      <c r="H131" s="57"/>
      <c r="I131" s="58"/>
    </row>
    <row r="132" spans="1:9" ht="24" x14ac:dyDescent="0.25">
      <c r="A132" s="52">
        <v>65</v>
      </c>
      <c r="B132" s="128" t="s">
        <v>581</v>
      </c>
      <c r="C132" s="54" t="s">
        <v>559</v>
      </c>
      <c r="D132" s="127">
        <v>1500</v>
      </c>
      <c r="E132" s="56" t="s">
        <v>58</v>
      </c>
      <c r="F132" s="58" t="s">
        <v>59</v>
      </c>
      <c r="G132" s="58" t="s">
        <v>65</v>
      </c>
      <c r="H132" s="58" t="s">
        <v>62</v>
      </c>
      <c r="I132" s="58" t="s">
        <v>66</v>
      </c>
    </row>
    <row r="133" spans="1:9" ht="24" x14ac:dyDescent="0.25">
      <c r="A133" s="52">
        <v>66</v>
      </c>
      <c r="B133" s="128" t="s">
        <v>582</v>
      </c>
      <c r="C133" s="54" t="s">
        <v>296</v>
      </c>
      <c r="D133" s="127">
        <v>717</v>
      </c>
      <c r="E133" s="56" t="s">
        <v>58</v>
      </c>
      <c r="F133" s="58" t="s">
        <v>59</v>
      </c>
      <c r="G133" s="58" t="s">
        <v>65</v>
      </c>
      <c r="H133" s="58" t="s">
        <v>62</v>
      </c>
      <c r="I133" s="58" t="s">
        <v>66</v>
      </c>
    </row>
    <row r="134" spans="1:9" ht="24" x14ac:dyDescent="0.25">
      <c r="A134" s="52">
        <v>67</v>
      </c>
      <c r="B134" s="128" t="s">
        <v>583</v>
      </c>
      <c r="C134" s="54" t="s">
        <v>593</v>
      </c>
      <c r="D134" s="127">
        <v>1170</v>
      </c>
      <c r="E134" s="56" t="s">
        <v>58</v>
      </c>
      <c r="F134" s="58" t="s">
        <v>59</v>
      </c>
      <c r="G134" s="58" t="s">
        <v>65</v>
      </c>
      <c r="H134" s="58" t="s">
        <v>62</v>
      </c>
      <c r="I134" s="58" t="s">
        <v>66</v>
      </c>
    </row>
    <row r="135" spans="1:9" ht="24" x14ac:dyDescent="0.25">
      <c r="A135" s="52">
        <v>68</v>
      </c>
      <c r="B135" s="128" t="s">
        <v>584</v>
      </c>
      <c r="C135" s="54" t="s">
        <v>593</v>
      </c>
      <c r="D135" s="127">
        <v>330</v>
      </c>
      <c r="E135" s="56" t="s">
        <v>58</v>
      </c>
      <c r="F135" s="58" t="s">
        <v>59</v>
      </c>
      <c r="G135" s="58" t="s">
        <v>65</v>
      </c>
      <c r="H135" s="58" t="s">
        <v>62</v>
      </c>
      <c r="I135" s="58" t="s">
        <v>66</v>
      </c>
    </row>
    <row r="136" spans="1:9" ht="24" x14ac:dyDescent="0.25">
      <c r="A136" s="52">
        <v>69</v>
      </c>
      <c r="B136" s="128" t="s">
        <v>585</v>
      </c>
      <c r="C136" s="54" t="s">
        <v>594</v>
      </c>
      <c r="D136" s="127">
        <v>1900</v>
      </c>
      <c r="E136" s="56" t="s">
        <v>58</v>
      </c>
      <c r="F136" s="58" t="s">
        <v>59</v>
      </c>
      <c r="G136" s="58" t="s">
        <v>65</v>
      </c>
      <c r="H136" s="58" t="s">
        <v>62</v>
      </c>
      <c r="I136" s="58" t="s">
        <v>66</v>
      </c>
    </row>
    <row r="137" spans="1:9" ht="24" x14ac:dyDescent="0.25">
      <c r="A137" s="52">
        <v>70</v>
      </c>
      <c r="B137" s="128" t="s">
        <v>586</v>
      </c>
      <c r="C137" s="54" t="s">
        <v>595</v>
      </c>
      <c r="D137" s="127">
        <v>3300</v>
      </c>
      <c r="E137" s="56" t="s">
        <v>58</v>
      </c>
      <c r="F137" s="58" t="s">
        <v>59</v>
      </c>
      <c r="G137" s="58" t="s">
        <v>65</v>
      </c>
      <c r="H137" s="58" t="s">
        <v>62</v>
      </c>
      <c r="I137" s="58" t="s">
        <v>66</v>
      </c>
    </row>
    <row r="138" spans="1:9" ht="24" x14ac:dyDescent="0.25">
      <c r="A138" s="52">
        <v>71</v>
      </c>
      <c r="B138" s="128" t="s">
        <v>587</v>
      </c>
      <c r="C138" s="54" t="s">
        <v>595</v>
      </c>
      <c r="D138" s="127">
        <v>3000</v>
      </c>
      <c r="E138" s="56" t="s">
        <v>58</v>
      </c>
      <c r="F138" s="58" t="s">
        <v>59</v>
      </c>
      <c r="G138" s="58" t="s">
        <v>65</v>
      </c>
      <c r="H138" s="58" t="s">
        <v>62</v>
      </c>
      <c r="I138" s="58" t="s">
        <v>66</v>
      </c>
    </row>
    <row r="139" spans="1:9" ht="24" x14ac:dyDescent="0.25">
      <c r="A139" s="52">
        <v>72</v>
      </c>
      <c r="B139" s="128" t="s">
        <v>588</v>
      </c>
      <c r="C139" s="54" t="s">
        <v>596</v>
      </c>
      <c r="D139" s="127">
        <v>1500</v>
      </c>
      <c r="E139" s="56" t="s">
        <v>58</v>
      </c>
      <c r="F139" s="58" t="s">
        <v>59</v>
      </c>
      <c r="G139" s="58" t="s">
        <v>65</v>
      </c>
      <c r="H139" s="58" t="s">
        <v>62</v>
      </c>
      <c r="I139" s="58" t="s">
        <v>66</v>
      </c>
    </row>
    <row r="140" spans="1:9" ht="24" x14ac:dyDescent="0.25">
      <c r="A140" s="52">
        <v>73</v>
      </c>
      <c r="B140" s="128" t="s">
        <v>589</v>
      </c>
      <c r="C140" s="54" t="s">
        <v>597</v>
      </c>
      <c r="D140" s="127">
        <v>1500</v>
      </c>
      <c r="E140" s="56" t="s">
        <v>58</v>
      </c>
      <c r="F140" s="58" t="s">
        <v>59</v>
      </c>
      <c r="G140" s="58" t="s">
        <v>65</v>
      </c>
      <c r="H140" s="58" t="s">
        <v>62</v>
      </c>
      <c r="I140" s="58" t="s">
        <v>66</v>
      </c>
    </row>
    <row r="141" spans="1:9" ht="24" x14ac:dyDescent="0.25">
      <c r="A141" s="52">
        <v>74</v>
      </c>
      <c r="B141" s="128" t="s">
        <v>590</v>
      </c>
      <c r="C141" s="54" t="s">
        <v>598</v>
      </c>
      <c r="D141" s="127">
        <v>3360</v>
      </c>
      <c r="E141" s="91" t="s">
        <v>58</v>
      </c>
      <c r="F141" s="92" t="s">
        <v>59</v>
      </c>
      <c r="G141" s="92" t="s">
        <v>65</v>
      </c>
      <c r="H141" s="92" t="s">
        <v>140</v>
      </c>
      <c r="I141" s="93" t="s">
        <v>66</v>
      </c>
    </row>
    <row r="142" spans="1:9" ht="24" x14ac:dyDescent="0.25">
      <c r="A142" s="52">
        <v>75</v>
      </c>
      <c r="B142" s="128" t="s">
        <v>591</v>
      </c>
      <c r="C142" s="54" t="s">
        <v>599</v>
      </c>
      <c r="D142" s="127">
        <v>4508</v>
      </c>
      <c r="E142" s="56" t="s">
        <v>58</v>
      </c>
      <c r="F142" s="58" t="s">
        <v>59</v>
      </c>
      <c r="G142" s="58" t="s">
        <v>65</v>
      </c>
      <c r="H142" s="58" t="s">
        <v>62</v>
      </c>
      <c r="I142" s="58" t="s">
        <v>66</v>
      </c>
    </row>
    <row r="143" spans="1:9" ht="24" x14ac:dyDescent="0.25">
      <c r="A143" s="52">
        <v>76</v>
      </c>
      <c r="B143" s="128" t="s">
        <v>477</v>
      </c>
      <c r="C143" s="54" t="s">
        <v>296</v>
      </c>
      <c r="D143" s="127">
        <v>515</v>
      </c>
      <c r="E143" s="56" t="s">
        <v>58</v>
      </c>
      <c r="F143" s="58" t="s">
        <v>59</v>
      </c>
      <c r="G143" s="58" t="s">
        <v>65</v>
      </c>
      <c r="H143" s="58" t="s">
        <v>62</v>
      </c>
      <c r="I143" s="58" t="s">
        <v>66</v>
      </c>
    </row>
    <row r="144" spans="1:9" ht="24" x14ac:dyDescent="0.25">
      <c r="A144" s="52">
        <v>77</v>
      </c>
      <c r="B144" s="128" t="s">
        <v>437</v>
      </c>
      <c r="C144" s="54" t="s">
        <v>438</v>
      </c>
      <c r="D144" s="127">
        <v>2200</v>
      </c>
      <c r="E144" s="56" t="s">
        <v>58</v>
      </c>
      <c r="F144" s="58" t="s">
        <v>59</v>
      </c>
      <c r="G144" s="58" t="s">
        <v>65</v>
      </c>
      <c r="H144" s="58" t="s">
        <v>62</v>
      </c>
      <c r="I144" s="58" t="s">
        <v>66</v>
      </c>
    </row>
    <row r="145" spans="1:9" ht="24" x14ac:dyDescent="0.25">
      <c r="A145" s="52">
        <v>78</v>
      </c>
      <c r="B145" s="128" t="s">
        <v>581</v>
      </c>
      <c r="C145" s="54" t="s">
        <v>478</v>
      </c>
      <c r="D145" s="127">
        <v>4500</v>
      </c>
      <c r="E145" s="91" t="s">
        <v>58</v>
      </c>
      <c r="F145" s="92" t="s">
        <v>59</v>
      </c>
      <c r="G145" s="92" t="s">
        <v>65</v>
      </c>
      <c r="H145" s="92" t="s">
        <v>140</v>
      </c>
      <c r="I145" s="93" t="s">
        <v>66</v>
      </c>
    </row>
    <row r="146" spans="1:9" ht="24" x14ac:dyDescent="0.25">
      <c r="A146" s="52">
        <v>79</v>
      </c>
      <c r="B146" s="128" t="s">
        <v>435</v>
      </c>
      <c r="C146" s="54" t="s">
        <v>132</v>
      </c>
      <c r="D146" s="127">
        <v>880</v>
      </c>
      <c r="E146" s="91" t="s">
        <v>58</v>
      </c>
      <c r="F146" s="92" t="s">
        <v>59</v>
      </c>
      <c r="G146" s="92" t="s">
        <v>65</v>
      </c>
      <c r="H146" s="92" t="s">
        <v>140</v>
      </c>
      <c r="I146" s="93" t="s">
        <v>66</v>
      </c>
    </row>
    <row r="147" spans="1:9" ht="24" x14ac:dyDescent="0.25">
      <c r="A147" s="52">
        <v>80</v>
      </c>
      <c r="B147" s="128" t="s">
        <v>434</v>
      </c>
      <c r="C147" s="54" t="s">
        <v>134</v>
      </c>
      <c r="D147" s="127">
        <v>3200</v>
      </c>
      <c r="E147" s="91" t="s">
        <v>58</v>
      </c>
      <c r="F147" s="92" t="s">
        <v>59</v>
      </c>
      <c r="G147" s="92" t="s">
        <v>65</v>
      </c>
      <c r="H147" s="92" t="s">
        <v>140</v>
      </c>
      <c r="I147" s="93" t="s">
        <v>66</v>
      </c>
    </row>
    <row r="148" spans="1:9" ht="24" x14ac:dyDescent="0.25">
      <c r="A148" s="52">
        <v>81</v>
      </c>
      <c r="B148" s="128" t="s">
        <v>433</v>
      </c>
      <c r="C148" s="54" t="s">
        <v>133</v>
      </c>
      <c r="D148" s="127">
        <v>3000</v>
      </c>
      <c r="E148" s="91" t="s">
        <v>58</v>
      </c>
      <c r="F148" s="92" t="s">
        <v>59</v>
      </c>
      <c r="G148" s="92" t="s">
        <v>65</v>
      </c>
      <c r="H148" s="92" t="s">
        <v>140</v>
      </c>
      <c r="I148" s="93" t="s">
        <v>66</v>
      </c>
    </row>
    <row r="149" spans="1:9" ht="24" x14ac:dyDescent="0.25">
      <c r="A149" s="52">
        <v>82</v>
      </c>
      <c r="B149" s="128" t="s">
        <v>432</v>
      </c>
      <c r="C149" s="54" t="s">
        <v>130</v>
      </c>
      <c r="D149" s="127">
        <v>805</v>
      </c>
      <c r="E149" s="91" t="s">
        <v>58</v>
      </c>
      <c r="F149" s="92" t="s">
        <v>59</v>
      </c>
      <c r="G149" s="92" t="s">
        <v>65</v>
      </c>
      <c r="H149" s="92" t="s">
        <v>140</v>
      </c>
      <c r="I149" s="93" t="s">
        <v>66</v>
      </c>
    </row>
    <row r="150" spans="1:9" ht="24" x14ac:dyDescent="0.25">
      <c r="A150" s="52">
        <v>83</v>
      </c>
      <c r="B150" s="128" t="s">
        <v>592</v>
      </c>
      <c r="C150" s="54" t="s">
        <v>132</v>
      </c>
      <c r="D150" s="127">
        <v>250</v>
      </c>
      <c r="E150" s="91" t="s">
        <v>58</v>
      </c>
      <c r="F150" s="92" t="s">
        <v>59</v>
      </c>
      <c r="G150" s="92" t="s">
        <v>65</v>
      </c>
      <c r="H150" s="92" t="s">
        <v>140</v>
      </c>
      <c r="I150" s="93" t="s">
        <v>66</v>
      </c>
    </row>
    <row r="151" spans="1:9" ht="24" x14ac:dyDescent="0.25">
      <c r="A151" s="52">
        <v>84</v>
      </c>
      <c r="B151" s="128" t="s">
        <v>582</v>
      </c>
      <c r="C151" s="54" t="s">
        <v>296</v>
      </c>
      <c r="D151" s="127">
        <v>717</v>
      </c>
      <c r="E151" s="91" t="s">
        <v>58</v>
      </c>
      <c r="F151" s="92" t="s">
        <v>59</v>
      </c>
      <c r="G151" s="92" t="s">
        <v>65</v>
      </c>
      <c r="H151" s="92" t="s">
        <v>140</v>
      </c>
      <c r="I151" s="93" t="s">
        <v>66</v>
      </c>
    </row>
    <row r="152" spans="1:9" s="27" customFormat="1" ht="12.75" x14ac:dyDescent="0.2">
      <c r="A152" s="153" t="s">
        <v>209</v>
      </c>
      <c r="B152" s="154"/>
      <c r="C152" s="155"/>
      <c r="D152" s="59">
        <f>SUM(D132:D151)*1.19</f>
        <v>46233.88</v>
      </c>
      <c r="E152" s="56"/>
      <c r="F152" s="57"/>
      <c r="G152" s="57"/>
      <c r="H152" s="57"/>
      <c r="I152" s="58"/>
    </row>
    <row r="153" spans="1:9" ht="24" hidden="1" x14ac:dyDescent="0.25">
      <c r="A153" s="103">
        <v>187</v>
      </c>
      <c r="B153" s="104" t="s">
        <v>136</v>
      </c>
      <c r="C153" s="129" t="s">
        <v>137</v>
      </c>
      <c r="D153" s="105"/>
      <c r="E153" s="91" t="s">
        <v>58</v>
      </c>
      <c r="F153" s="92" t="s">
        <v>59</v>
      </c>
      <c r="G153" s="92" t="s">
        <v>65</v>
      </c>
      <c r="H153" s="92" t="s">
        <v>140</v>
      </c>
      <c r="I153" s="93" t="s">
        <v>66</v>
      </c>
    </row>
    <row r="154" spans="1:9" s="107" customFormat="1" ht="24" hidden="1" x14ac:dyDescent="0.2">
      <c r="A154" s="103">
        <v>187</v>
      </c>
      <c r="B154" s="69" t="s">
        <v>439</v>
      </c>
      <c r="C154" s="53" t="s">
        <v>440</v>
      </c>
      <c r="D154" s="102"/>
      <c r="E154" s="56" t="s">
        <v>58</v>
      </c>
      <c r="F154" s="57" t="s">
        <v>59</v>
      </c>
      <c r="G154" s="57" t="s">
        <v>65</v>
      </c>
      <c r="H154" s="57" t="s">
        <v>140</v>
      </c>
      <c r="I154" s="58" t="s">
        <v>66</v>
      </c>
    </row>
    <row r="155" spans="1:9" s="107" customFormat="1" ht="24" hidden="1" x14ac:dyDescent="0.2">
      <c r="A155" s="103">
        <v>187</v>
      </c>
      <c r="B155" s="69" t="s">
        <v>441</v>
      </c>
      <c r="C155" s="53" t="s">
        <v>282</v>
      </c>
      <c r="D155" s="106"/>
      <c r="E155" s="56" t="s">
        <v>58</v>
      </c>
      <c r="F155" s="57" t="s">
        <v>59</v>
      </c>
      <c r="G155" s="57" t="s">
        <v>65</v>
      </c>
      <c r="H155" s="57" t="s">
        <v>140</v>
      </c>
      <c r="I155" s="58" t="s">
        <v>66</v>
      </c>
    </row>
    <row r="156" spans="1:9" s="39" customFormat="1" ht="24" hidden="1" x14ac:dyDescent="0.25">
      <c r="A156" s="103">
        <v>187</v>
      </c>
      <c r="B156" s="69" t="s">
        <v>442</v>
      </c>
      <c r="C156" s="69" t="s">
        <v>443</v>
      </c>
      <c r="D156" s="106"/>
      <c r="E156" s="56" t="s">
        <v>58</v>
      </c>
      <c r="F156" s="57" t="s">
        <v>59</v>
      </c>
      <c r="G156" s="57" t="s">
        <v>65</v>
      </c>
      <c r="H156" s="57" t="s">
        <v>140</v>
      </c>
      <c r="I156" s="58" t="s">
        <v>66</v>
      </c>
    </row>
    <row r="157" spans="1:9" ht="24" x14ac:dyDescent="0.25">
      <c r="A157" s="103">
        <v>85</v>
      </c>
      <c r="B157" s="62" t="s">
        <v>139</v>
      </c>
      <c r="C157" s="63" t="s">
        <v>138</v>
      </c>
      <c r="D157" s="55">
        <v>5000</v>
      </c>
      <c r="E157" s="56" t="s">
        <v>58</v>
      </c>
      <c r="F157" s="57" t="s">
        <v>59</v>
      </c>
      <c r="G157" s="57" t="s">
        <v>65</v>
      </c>
      <c r="H157" s="57" t="s">
        <v>140</v>
      </c>
      <c r="I157" s="58" t="s">
        <v>66</v>
      </c>
    </row>
    <row r="158" spans="1:9" s="27" customFormat="1" ht="12.75" x14ac:dyDescent="0.2">
      <c r="A158" s="153" t="s">
        <v>210</v>
      </c>
      <c r="B158" s="154"/>
      <c r="C158" s="155"/>
      <c r="D158" s="59">
        <f>SUM(D153:D157)*1.19</f>
        <v>5950</v>
      </c>
      <c r="E158" s="56"/>
      <c r="F158" s="57"/>
      <c r="G158" s="57"/>
      <c r="H158" s="57"/>
      <c r="I158" s="58"/>
    </row>
    <row r="159" spans="1:9" ht="24" x14ac:dyDescent="0.25">
      <c r="A159" s="52">
        <v>86</v>
      </c>
      <c r="B159" s="62" t="s">
        <v>141</v>
      </c>
      <c r="C159" s="62" t="s">
        <v>297</v>
      </c>
      <c r="D159" s="55">
        <v>5000</v>
      </c>
      <c r="E159" s="56" t="s">
        <v>58</v>
      </c>
      <c r="F159" s="57" t="s">
        <v>59</v>
      </c>
      <c r="G159" s="57" t="s">
        <v>65</v>
      </c>
      <c r="H159" s="57" t="s">
        <v>140</v>
      </c>
      <c r="I159" s="58" t="s">
        <v>66</v>
      </c>
    </row>
    <row r="160" spans="1:9" ht="24" hidden="1" x14ac:dyDescent="0.25">
      <c r="A160" s="52">
        <v>329</v>
      </c>
      <c r="B160" s="62" t="s">
        <v>255</v>
      </c>
      <c r="C160" s="62" t="s">
        <v>256</v>
      </c>
      <c r="D160" s="55"/>
      <c r="E160" s="56" t="s">
        <v>58</v>
      </c>
      <c r="F160" s="57" t="s">
        <v>59</v>
      </c>
      <c r="G160" s="57" t="s">
        <v>65</v>
      </c>
      <c r="H160" s="57" t="s">
        <v>140</v>
      </c>
      <c r="I160" s="58" t="s">
        <v>66</v>
      </c>
    </row>
    <row r="161" spans="1:9" ht="24" hidden="1" x14ac:dyDescent="0.25">
      <c r="A161" s="52">
        <v>330</v>
      </c>
      <c r="B161" s="62" t="s">
        <v>257</v>
      </c>
      <c r="C161" s="62" t="s">
        <v>258</v>
      </c>
      <c r="D161" s="55"/>
      <c r="E161" s="56" t="s">
        <v>58</v>
      </c>
      <c r="F161" s="57" t="s">
        <v>59</v>
      </c>
      <c r="G161" s="57" t="s">
        <v>65</v>
      </c>
      <c r="H161" s="57" t="s">
        <v>140</v>
      </c>
      <c r="I161" s="58" t="s">
        <v>66</v>
      </c>
    </row>
    <row r="162" spans="1:9" s="27" customFormat="1" ht="12.75" x14ac:dyDescent="0.2">
      <c r="A162" s="153" t="s">
        <v>211</v>
      </c>
      <c r="B162" s="154"/>
      <c r="C162" s="155"/>
      <c r="D162" s="59">
        <f>SUM(D159:D161)*1.19</f>
        <v>5950</v>
      </c>
      <c r="E162" s="56"/>
      <c r="F162" s="57"/>
      <c r="G162" s="57"/>
      <c r="H162" s="57"/>
      <c r="I162" s="58"/>
    </row>
    <row r="163" spans="1:9" ht="48" hidden="1" x14ac:dyDescent="0.25">
      <c r="A163" s="52">
        <v>87</v>
      </c>
      <c r="B163" s="62" t="s">
        <v>142</v>
      </c>
      <c r="C163" s="62" t="s">
        <v>143</v>
      </c>
      <c r="D163" s="55">
        <v>0</v>
      </c>
      <c r="E163" s="56" t="s">
        <v>58</v>
      </c>
      <c r="F163" s="57" t="s">
        <v>59</v>
      </c>
      <c r="G163" s="57" t="s">
        <v>65</v>
      </c>
      <c r="H163" s="57" t="s">
        <v>140</v>
      </c>
      <c r="I163" s="58" t="s">
        <v>66</v>
      </c>
    </row>
    <row r="164" spans="1:9" s="27" customFormat="1" ht="12.75" hidden="1" x14ac:dyDescent="0.2">
      <c r="A164" s="153" t="s">
        <v>212</v>
      </c>
      <c r="B164" s="154"/>
      <c r="C164" s="155"/>
      <c r="D164" s="59">
        <f>SUM(D163)*1.19</f>
        <v>0</v>
      </c>
      <c r="E164" s="56"/>
      <c r="F164" s="57"/>
      <c r="G164" s="57"/>
      <c r="H164" s="57"/>
      <c r="I164" s="58"/>
    </row>
    <row r="165" spans="1:9" ht="60" hidden="1" x14ac:dyDescent="0.25">
      <c r="A165" s="52">
        <v>88</v>
      </c>
      <c r="B165" s="62" t="s">
        <v>144</v>
      </c>
      <c r="C165" s="62" t="s">
        <v>145</v>
      </c>
      <c r="D165" s="55">
        <v>0</v>
      </c>
      <c r="E165" s="56" t="s">
        <v>58</v>
      </c>
      <c r="F165" s="57" t="s">
        <v>59</v>
      </c>
      <c r="G165" s="57" t="s">
        <v>65</v>
      </c>
      <c r="H165" s="57" t="s">
        <v>140</v>
      </c>
      <c r="I165" s="58" t="s">
        <v>66</v>
      </c>
    </row>
    <row r="166" spans="1:9" s="27" customFormat="1" ht="12.75" hidden="1" x14ac:dyDescent="0.2">
      <c r="A166" s="153" t="s">
        <v>213</v>
      </c>
      <c r="B166" s="154"/>
      <c r="C166" s="155"/>
      <c r="D166" s="59">
        <f>SUM(D165)*1.19</f>
        <v>0</v>
      </c>
      <c r="E166" s="56"/>
      <c r="F166" s="57"/>
      <c r="G166" s="57"/>
      <c r="H166" s="57"/>
      <c r="I166" s="58"/>
    </row>
    <row r="167" spans="1:9" ht="24" x14ac:dyDescent="0.25">
      <c r="A167" s="52">
        <v>87</v>
      </c>
      <c r="B167" s="62" t="s">
        <v>146</v>
      </c>
      <c r="C167" s="63" t="s">
        <v>147</v>
      </c>
      <c r="D167" s="55">
        <f>78700/1.19</f>
        <v>66134.45378151261</v>
      </c>
      <c r="E167" s="56" t="s">
        <v>58</v>
      </c>
      <c r="F167" s="57" t="s">
        <v>59</v>
      </c>
      <c r="G167" s="57" t="s">
        <v>65</v>
      </c>
      <c r="H167" s="57" t="s">
        <v>140</v>
      </c>
      <c r="I167" s="58" t="s">
        <v>66</v>
      </c>
    </row>
    <row r="168" spans="1:9" ht="24" hidden="1" x14ac:dyDescent="0.25">
      <c r="A168" s="52">
        <v>334</v>
      </c>
      <c r="B168" s="54" t="s">
        <v>308</v>
      </c>
      <c r="C168" s="63" t="s">
        <v>316</v>
      </c>
      <c r="D168" s="70"/>
      <c r="E168" s="56" t="s">
        <v>58</v>
      </c>
      <c r="F168" s="57" t="s">
        <v>59</v>
      </c>
      <c r="G168" s="57" t="s">
        <v>65</v>
      </c>
      <c r="H168" s="57" t="s">
        <v>140</v>
      </c>
      <c r="I168" s="58" t="s">
        <v>66</v>
      </c>
    </row>
    <row r="169" spans="1:9" ht="24" hidden="1" x14ac:dyDescent="0.25">
      <c r="A169" s="52">
        <v>335</v>
      </c>
      <c r="B169" s="54" t="s">
        <v>308</v>
      </c>
      <c r="C169" s="63" t="s">
        <v>316</v>
      </c>
      <c r="D169" s="70"/>
      <c r="E169" s="56" t="s">
        <v>58</v>
      </c>
      <c r="F169" s="57" t="s">
        <v>59</v>
      </c>
      <c r="G169" s="57" t="s">
        <v>65</v>
      </c>
      <c r="H169" s="57" t="s">
        <v>140</v>
      </c>
      <c r="I169" s="58" t="s">
        <v>66</v>
      </c>
    </row>
    <row r="170" spans="1:9" ht="24" hidden="1" x14ac:dyDescent="0.25">
      <c r="A170" s="52">
        <v>336</v>
      </c>
      <c r="B170" s="54" t="s">
        <v>308</v>
      </c>
      <c r="C170" s="63" t="s">
        <v>316</v>
      </c>
      <c r="D170" s="70"/>
      <c r="E170" s="56" t="s">
        <v>58</v>
      </c>
      <c r="F170" s="57" t="s">
        <v>59</v>
      </c>
      <c r="G170" s="57" t="s">
        <v>65</v>
      </c>
      <c r="H170" s="57" t="s">
        <v>140</v>
      </c>
      <c r="I170" s="58" t="s">
        <v>66</v>
      </c>
    </row>
    <row r="171" spans="1:9" ht="24" hidden="1" x14ac:dyDescent="0.25">
      <c r="A171" s="52">
        <v>337</v>
      </c>
      <c r="B171" s="54" t="s">
        <v>416</v>
      </c>
      <c r="C171" s="63" t="s">
        <v>316</v>
      </c>
      <c r="D171" s="70"/>
      <c r="E171" s="56" t="s">
        <v>58</v>
      </c>
      <c r="F171" s="57" t="s">
        <v>59</v>
      </c>
      <c r="G171" s="57" t="s">
        <v>65</v>
      </c>
      <c r="H171" s="57" t="s">
        <v>71</v>
      </c>
      <c r="I171" s="58" t="s">
        <v>66</v>
      </c>
    </row>
    <row r="172" spans="1:9" ht="24" hidden="1" x14ac:dyDescent="0.25">
      <c r="A172" s="52">
        <v>338</v>
      </c>
      <c r="B172" s="54" t="s">
        <v>338</v>
      </c>
      <c r="C172" s="63" t="s">
        <v>262</v>
      </c>
      <c r="D172" s="70"/>
      <c r="E172" s="56" t="s">
        <v>58</v>
      </c>
      <c r="F172" s="57" t="s">
        <v>59</v>
      </c>
      <c r="G172" s="57" t="s">
        <v>65</v>
      </c>
      <c r="H172" s="57" t="s">
        <v>140</v>
      </c>
      <c r="I172" s="58" t="s">
        <v>66</v>
      </c>
    </row>
    <row r="173" spans="1:9" ht="24" hidden="1" x14ac:dyDescent="0.25">
      <c r="A173" s="52">
        <v>339</v>
      </c>
      <c r="B173" s="54" t="s">
        <v>339</v>
      </c>
      <c r="C173" s="63" t="s">
        <v>328</v>
      </c>
      <c r="D173" s="70"/>
      <c r="E173" s="56" t="s">
        <v>58</v>
      </c>
      <c r="F173" s="57" t="s">
        <v>59</v>
      </c>
      <c r="G173" s="57" t="s">
        <v>65</v>
      </c>
      <c r="H173" s="57" t="s">
        <v>140</v>
      </c>
      <c r="I173" s="58" t="s">
        <v>66</v>
      </c>
    </row>
    <row r="174" spans="1:9" ht="24" hidden="1" x14ac:dyDescent="0.25">
      <c r="A174" s="52">
        <v>340</v>
      </c>
      <c r="B174" s="54" t="s">
        <v>340</v>
      </c>
      <c r="C174" s="54" t="s">
        <v>272</v>
      </c>
      <c r="D174" s="70"/>
      <c r="E174" s="56" t="s">
        <v>58</v>
      </c>
      <c r="F174" s="57" t="s">
        <v>59</v>
      </c>
      <c r="G174" s="57" t="s">
        <v>65</v>
      </c>
      <c r="H174" s="57" t="s">
        <v>140</v>
      </c>
      <c r="I174" s="58" t="s">
        <v>66</v>
      </c>
    </row>
    <row r="175" spans="1:9" ht="24" hidden="1" x14ac:dyDescent="0.25">
      <c r="A175" s="52">
        <v>341</v>
      </c>
      <c r="B175" s="54" t="s">
        <v>341</v>
      </c>
      <c r="C175" s="54" t="s">
        <v>277</v>
      </c>
      <c r="D175" s="70"/>
      <c r="E175" s="56" t="s">
        <v>58</v>
      </c>
      <c r="F175" s="57" t="s">
        <v>59</v>
      </c>
      <c r="G175" s="57" t="s">
        <v>65</v>
      </c>
      <c r="H175" s="57" t="s">
        <v>140</v>
      </c>
      <c r="I175" s="58" t="s">
        <v>66</v>
      </c>
    </row>
    <row r="176" spans="1:9" ht="24" hidden="1" x14ac:dyDescent="0.25">
      <c r="A176" s="52">
        <v>342</v>
      </c>
      <c r="B176" s="54" t="s">
        <v>342</v>
      </c>
      <c r="C176" s="63" t="s">
        <v>318</v>
      </c>
      <c r="D176" s="70"/>
      <c r="E176" s="56" t="s">
        <v>58</v>
      </c>
      <c r="F176" s="57" t="s">
        <v>59</v>
      </c>
      <c r="G176" s="57" t="s">
        <v>65</v>
      </c>
      <c r="H176" s="57" t="s">
        <v>140</v>
      </c>
      <c r="I176" s="58" t="s">
        <v>66</v>
      </c>
    </row>
    <row r="177" spans="1:9" ht="24" hidden="1" x14ac:dyDescent="0.25">
      <c r="A177" s="52">
        <v>343</v>
      </c>
      <c r="B177" s="54" t="s">
        <v>300</v>
      </c>
      <c r="C177" s="63" t="s">
        <v>318</v>
      </c>
      <c r="D177" s="70"/>
      <c r="E177" s="56" t="s">
        <v>58</v>
      </c>
      <c r="F177" s="57" t="s">
        <v>59</v>
      </c>
      <c r="G177" s="57" t="s">
        <v>65</v>
      </c>
      <c r="H177" s="57" t="s">
        <v>140</v>
      </c>
      <c r="I177" s="58" t="s">
        <v>66</v>
      </c>
    </row>
    <row r="178" spans="1:9" ht="24" hidden="1" x14ac:dyDescent="0.25">
      <c r="A178" s="52">
        <v>344</v>
      </c>
      <c r="B178" s="54" t="s">
        <v>418</v>
      </c>
      <c r="C178" s="63" t="s">
        <v>147</v>
      </c>
      <c r="D178" s="70"/>
      <c r="E178" s="56" t="s">
        <v>58</v>
      </c>
      <c r="F178" s="57" t="s">
        <v>59</v>
      </c>
      <c r="G178" s="57" t="s">
        <v>65</v>
      </c>
      <c r="H178" s="57" t="s">
        <v>140</v>
      </c>
      <c r="I178" s="58" t="s">
        <v>66</v>
      </c>
    </row>
    <row r="179" spans="1:9" ht="24" hidden="1" x14ac:dyDescent="0.25">
      <c r="A179" s="52">
        <v>345</v>
      </c>
      <c r="B179" s="54" t="s">
        <v>343</v>
      </c>
      <c r="C179" s="54" t="s">
        <v>269</v>
      </c>
      <c r="D179" s="70"/>
      <c r="E179" s="56" t="s">
        <v>58</v>
      </c>
      <c r="F179" s="57" t="s">
        <v>59</v>
      </c>
      <c r="G179" s="57" t="s">
        <v>65</v>
      </c>
      <c r="H179" s="57" t="s">
        <v>140</v>
      </c>
      <c r="I179" s="58" t="s">
        <v>66</v>
      </c>
    </row>
    <row r="180" spans="1:9" ht="24" hidden="1" x14ac:dyDescent="0.25">
      <c r="A180" s="52">
        <v>346</v>
      </c>
      <c r="B180" s="54" t="s">
        <v>343</v>
      </c>
      <c r="C180" s="54" t="s">
        <v>269</v>
      </c>
      <c r="D180" s="70"/>
      <c r="E180" s="56" t="s">
        <v>58</v>
      </c>
      <c r="F180" s="57" t="s">
        <v>59</v>
      </c>
      <c r="G180" s="57" t="s">
        <v>65</v>
      </c>
      <c r="H180" s="57" t="s">
        <v>140</v>
      </c>
      <c r="I180" s="58" t="s">
        <v>66</v>
      </c>
    </row>
    <row r="181" spans="1:9" ht="24" hidden="1" x14ac:dyDescent="0.25">
      <c r="A181" s="52">
        <v>347</v>
      </c>
      <c r="B181" s="54" t="s">
        <v>343</v>
      </c>
      <c r="C181" s="54" t="s">
        <v>269</v>
      </c>
      <c r="D181" s="70"/>
      <c r="E181" s="56" t="s">
        <v>58</v>
      </c>
      <c r="F181" s="57" t="s">
        <v>59</v>
      </c>
      <c r="G181" s="57" t="s">
        <v>65</v>
      </c>
      <c r="H181" s="57" t="s">
        <v>140</v>
      </c>
      <c r="I181" s="58" t="s">
        <v>66</v>
      </c>
    </row>
    <row r="182" spans="1:9" ht="24" hidden="1" x14ac:dyDescent="0.25">
      <c r="A182" s="52">
        <v>348</v>
      </c>
      <c r="B182" s="54" t="s">
        <v>344</v>
      </c>
      <c r="C182" s="63" t="s">
        <v>330</v>
      </c>
      <c r="D182" s="70"/>
      <c r="E182" s="56" t="s">
        <v>58</v>
      </c>
      <c r="F182" s="57" t="s">
        <v>59</v>
      </c>
      <c r="G182" s="57" t="s">
        <v>65</v>
      </c>
      <c r="H182" s="57" t="s">
        <v>140</v>
      </c>
      <c r="I182" s="58" t="s">
        <v>66</v>
      </c>
    </row>
    <row r="183" spans="1:9" ht="24" hidden="1" x14ac:dyDescent="0.25">
      <c r="A183" s="52">
        <v>349</v>
      </c>
      <c r="B183" s="54" t="s">
        <v>345</v>
      </c>
      <c r="C183" s="63" t="s">
        <v>325</v>
      </c>
      <c r="D183" s="70"/>
      <c r="E183" s="56" t="s">
        <v>58</v>
      </c>
      <c r="F183" s="57" t="s">
        <v>59</v>
      </c>
      <c r="G183" s="57" t="s">
        <v>65</v>
      </c>
      <c r="H183" s="57" t="s">
        <v>140</v>
      </c>
      <c r="I183" s="58" t="s">
        <v>66</v>
      </c>
    </row>
    <row r="184" spans="1:9" ht="24" hidden="1" x14ac:dyDescent="0.25">
      <c r="A184" s="52">
        <v>350</v>
      </c>
      <c r="B184" s="54" t="s">
        <v>345</v>
      </c>
      <c r="C184" s="63" t="s">
        <v>325</v>
      </c>
      <c r="D184" s="70"/>
      <c r="E184" s="56" t="s">
        <v>58</v>
      </c>
      <c r="F184" s="57" t="s">
        <v>59</v>
      </c>
      <c r="G184" s="57" t="s">
        <v>65</v>
      </c>
      <c r="H184" s="57" t="s">
        <v>140</v>
      </c>
      <c r="I184" s="58" t="s">
        <v>66</v>
      </c>
    </row>
    <row r="185" spans="1:9" ht="24" hidden="1" x14ac:dyDescent="0.25">
      <c r="A185" s="52">
        <v>351</v>
      </c>
      <c r="B185" s="54" t="s">
        <v>309</v>
      </c>
      <c r="C185" s="54" t="s">
        <v>268</v>
      </c>
      <c r="D185" s="70"/>
      <c r="E185" s="56" t="s">
        <v>58</v>
      </c>
      <c r="F185" s="57" t="s">
        <v>59</v>
      </c>
      <c r="G185" s="57" t="s">
        <v>65</v>
      </c>
      <c r="H185" s="57" t="s">
        <v>140</v>
      </c>
      <c r="I185" s="58" t="s">
        <v>66</v>
      </c>
    </row>
    <row r="186" spans="1:9" ht="24" hidden="1" x14ac:dyDescent="0.25">
      <c r="A186" s="52">
        <v>352</v>
      </c>
      <c r="B186" s="54" t="s">
        <v>346</v>
      </c>
      <c r="C186" s="54" t="s">
        <v>270</v>
      </c>
      <c r="D186" s="70"/>
      <c r="E186" s="56" t="s">
        <v>58</v>
      </c>
      <c r="F186" s="57" t="s">
        <v>59</v>
      </c>
      <c r="G186" s="57" t="s">
        <v>65</v>
      </c>
      <c r="H186" s="57" t="s">
        <v>140</v>
      </c>
      <c r="I186" s="58" t="s">
        <v>66</v>
      </c>
    </row>
    <row r="187" spans="1:9" ht="24" hidden="1" x14ac:dyDescent="0.25">
      <c r="A187" s="52">
        <v>353</v>
      </c>
      <c r="B187" s="54" t="s">
        <v>347</v>
      </c>
      <c r="C187" s="54" t="s">
        <v>270</v>
      </c>
      <c r="D187" s="70"/>
      <c r="E187" s="56" t="s">
        <v>58</v>
      </c>
      <c r="F187" s="57" t="s">
        <v>59</v>
      </c>
      <c r="G187" s="57" t="s">
        <v>65</v>
      </c>
      <c r="H187" s="57" t="s">
        <v>140</v>
      </c>
      <c r="I187" s="58" t="s">
        <v>66</v>
      </c>
    </row>
    <row r="188" spans="1:9" ht="24" hidden="1" x14ac:dyDescent="0.25">
      <c r="A188" s="52">
        <v>354</v>
      </c>
      <c r="B188" s="54" t="s">
        <v>310</v>
      </c>
      <c r="C188" s="54" t="s">
        <v>270</v>
      </c>
      <c r="D188" s="70"/>
      <c r="E188" s="56" t="s">
        <v>58</v>
      </c>
      <c r="F188" s="57" t="s">
        <v>59</v>
      </c>
      <c r="G188" s="57" t="s">
        <v>65</v>
      </c>
      <c r="H188" s="57" t="s">
        <v>140</v>
      </c>
      <c r="I188" s="58" t="s">
        <v>66</v>
      </c>
    </row>
    <row r="189" spans="1:9" ht="24" hidden="1" x14ac:dyDescent="0.25">
      <c r="A189" s="52">
        <v>355</v>
      </c>
      <c r="B189" s="54" t="s">
        <v>348</v>
      </c>
      <c r="C189" s="54" t="s">
        <v>269</v>
      </c>
      <c r="D189" s="70"/>
      <c r="E189" s="56" t="s">
        <v>58</v>
      </c>
      <c r="F189" s="57" t="s">
        <v>59</v>
      </c>
      <c r="G189" s="57" t="s">
        <v>65</v>
      </c>
      <c r="H189" s="57" t="s">
        <v>140</v>
      </c>
      <c r="I189" s="58" t="s">
        <v>66</v>
      </c>
    </row>
    <row r="190" spans="1:9" ht="24" hidden="1" x14ac:dyDescent="0.25">
      <c r="A190" s="52">
        <v>356</v>
      </c>
      <c r="B190" s="54" t="s">
        <v>312</v>
      </c>
      <c r="C190" s="54" t="s">
        <v>269</v>
      </c>
      <c r="D190" s="70"/>
      <c r="E190" s="56" t="s">
        <v>58</v>
      </c>
      <c r="F190" s="57" t="s">
        <v>59</v>
      </c>
      <c r="G190" s="57" t="s">
        <v>65</v>
      </c>
      <c r="H190" s="57" t="s">
        <v>140</v>
      </c>
      <c r="I190" s="58" t="s">
        <v>66</v>
      </c>
    </row>
    <row r="191" spans="1:9" ht="24" hidden="1" x14ac:dyDescent="0.25">
      <c r="A191" s="52">
        <v>357</v>
      </c>
      <c r="B191" s="54" t="s">
        <v>349</v>
      </c>
      <c r="C191" s="54" t="s">
        <v>269</v>
      </c>
      <c r="D191" s="70"/>
      <c r="E191" s="56" t="s">
        <v>58</v>
      </c>
      <c r="F191" s="57" t="s">
        <v>59</v>
      </c>
      <c r="G191" s="57" t="s">
        <v>65</v>
      </c>
      <c r="H191" s="57" t="s">
        <v>140</v>
      </c>
      <c r="I191" s="58" t="s">
        <v>66</v>
      </c>
    </row>
    <row r="192" spans="1:9" ht="24" hidden="1" x14ac:dyDescent="0.25">
      <c r="A192" s="52">
        <v>358</v>
      </c>
      <c r="B192" s="54" t="s">
        <v>350</v>
      </c>
      <c r="C192" s="54" t="s">
        <v>269</v>
      </c>
      <c r="D192" s="70"/>
      <c r="E192" s="56" t="s">
        <v>58</v>
      </c>
      <c r="F192" s="57" t="s">
        <v>59</v>
      </c>
      <c r="G192" s="57" t="s">
        <v>65</v>
      </c>
      <c r="H192" s="57" t="s">
        <v>140</v>
      </c>
      <c r="I192" s="58" t="s">
        <v>66</v>
      </c>
    </row>
    <row r="193" spans="1:9" ht="24" hidden="1" x14ac:dyDescent="0.25">
      <c r="A193" s="52">
        <v>359</v>
      </c>
      <c r="B193" s="54" t="s">
        <v>351</v>
      </c>
      <c r="C193" s="54" t="s">
        <v>269</v>
      </c>
      <c r="D193" s="70"/>
      <c r="E193" s="56" t="s">
        <v>58</v>
      </c>
      <c r="F193" s="57" t="s">
        <v>59</v>
      </c>
      <c r="G193" s="57" t="s">
        <v>65</v>
      </c>
      <c r="H193" s="57" t="s">
        <v>140</v>
      </c>
      <c r="I193" s="58" t="s">
        <v>66</v>
      </c>
    </row>
    <row r="194" spans="1:9" ht="24" hidden="1" x14ac:dyDescent="0.25">
      <c r="A194" s="52">
        <v>360</v>
      </c>
      <c r="B194" s="54" t="s">
        <v>352</v>
      </c>
      <c r="C194" s="54" t="s">
        <v>269</v>
      </c>
      <c r="D194" s="70"/>
      <c r="E194" s="56" t="s">
        <v>58</v>
      </c>
      <c r="F194" s="57" t="s">
        <v>59</v>
      </c>
      <c r="G194" s="57" t="s">
        <v>65</v>
      </c>
      <c r="H194" s="57" t="s">
        <v>140</v>
      </c>
      <c r="I194" s="58" t="s">
        <v>66</v>
      </c>
    </row>
    <row r="195" spans="1:9" ht="24" hidden="1" x14ac:dyDescent="0.25">
      <c r="A195" s="52">
        <v>361</v>
      </c>
      <c r="B195" s="54" t="s">
        <v>353</v>
      </c>
      <c r="C195" s="54" t="s">
        <v>269</v>
      </c>
      <c r="D195" s="70"/>
      <c r="E195" s="56" t="s">
        <v>58</v>
      </c>
      <c r="F195" s="57" t="s">
        <v>59</v>
      </c>
      <c r="G195" s="57" t="s">
        <v>65</v>
      </c>
      <c r="H195" s="57" t="s">
        <v>140</v>
      </c>
      <c r="I195" s="58" t="s">
        <v>66</v>
      </c>
    </row>
    <row r="196" spans="1:9" ht="24" hidden="1" x14ac:dyDescent="0.25">
      <c r="A196" s="52">
        <v>362</v>
      </c>
      <c r="B196" s="54" t="s">
        <v>354</v>
      </c>
      <c r="C196" s="54" t="s">
        <v>269</v>
      </c>
      <c r="D196" s="70"/>
      <c r="E196" s="56" t="s">
        <v>58</v>
      </c>
      <c r="F196" s="57" t="s">
        <v>59</v>
      </c>
      <c r="G196" s="57" t="s">
        <v>65</v>
      </c>
      <c r="H196" s="57" t="s">
        <v>140</v>
      </c>
      <c r="I196" s="58" t="s">
        <v>66</v>
      </c>
    </row>
    <row r="197" spans="1:9" ht="24" hidden="1" x14ac:dyDescent="0.25">
      <c r="A197" s="52">
        <v>363</v>
      </c>
      <c r="B197" s="54" t="s">
        <v>355</v>
      </c>
      <c r="C197" s="54" t="s">
        <v>269</v>
      </c>
      <c r="D197" s="70"/>
      <c r="E197" s="56" t="s">
        <v>58</v>
      </c>
      <c r="F197" s="57" t="s">
        <v>59</v>
      </c>
      <c r="G197" s="57" t="s">
        <v>65</v>
      </c>
      <c r="H197" s="57" t="s">
        <v>140</v>
      </c>
      <c r="I197" s="58" t="s">
        <v>66</v>
      </c>
    </row>
    <row r="198" spans="1:9" ht="24" hidden="1" x14ac:dyDescent="0.25">
      <c r="A198" s="52">
        <v>364</v>
      </c>
      <c r="B198" s="54" t="s">
        <v>356</v>
      </c>
      <c r="C198" s="63" t="s">
        <v>278</v>
      </c>
      <c r="D198" s="70"/>
      <c r="E198" s="56" t="s">
        <v>58</v>
      </c>
      <c r="F198" s="57" t="s">
        <v>59</v>
      </c>
      <c r="G198" s="57" t="s">
        <v>65</v>
      </c>
      <c r="H198" s="57" t="s">
        <v>140</v>
      </c>
      <c r="I198" s="58" t="s">
        <v>66</v>
      </c>
    </row>
    <row r="199" spans="1:9" ht="24" hidden="1" x14ac:dyDescent="0.25">
      <c r="A199" s="52">
        <v>365</v>
      </c>
      <c r="B199" s="54" t="s">
        <v>357</v>
      </c>
      <c r="C199" s="63" t="s">
        <v>278</v>
      </c>
      <c r="D199" s="70"/>
      <c r="E199" s="56" t="s">
        <v>58</v>
      </c>
      <c r="F199" s="57" t="s">
        <v>59</v>
      </c>
      <c r="G199" s="57" t="s">
        <v>65</v>
      </c>
      <c r="H199" s="57" t="s">
        <v>140</v>
      </c>
      <c r="I199" s="58" t="s">
        <v>66</v>
      </c>
    </row>
    <row r="200" spans="1:9" ht="24" hidden="1" x14ac:dyDescent="0.25">
      <c r="A200" s="52">
        <v>366</v>
      </c>
      <c r="B200" s="54" t="s">
        <v>358</v>
      </c>
      <c r="C200" s="63" t="s">
        <v>278</v>
      </c>
      <c r="D200" s="70"/>
      <c r="E200" s="56" t="s">
        <v>58</v>
      </c>
      <c r="F200" s="57" t="s">
        <v>59</v>
      </c>
      <c r="G200" s="57" t="s">
        <v>65</v>
      </c>
      <c r="H200" s="57" t="s">
        <v>140</v>
      </c>
      <c r="I200" s="58" t="s">
        <v>66</v>
      </c>
    </row>
    <row r="201" spans="1:9" ht="24" hidden="1" x14ac:dyDescent="0.25">
      <c r="A201" s="52">
        <v>367</v>
      </c>
      <c r="B201" s="54" t="s">
        <v>359</v>
      </c>
      <c r="C201" s="63" t="s">
        <v>278</v>
      </c>
      <c r="D201" s="70"/>
      <c r="E201" s="56" t="s">
        <v>58</v>
      </c>
      <c r="F201" s="57" t="s">
        <v>59</v>
      </c>
      <c r="G201" s="57" t="s">
        <v>65</v>
      </c>
      <c r="H201" s="57" t="s">
        <v>140</v>
      </c>
      <c r="I201" s="58" t="s">
        <v>66</v>
      </c>
    </row>
    <row r="202" spans="1:9" ht="24" hidden="1" x14ac:dyDescent="0.25">
      <c r="A202" s="52">
        <v>368</v>
      </c>
      <c r="B202" s="54" t="s">
        <v>360</v>
      </c>
      <c r="C202" s="63" t="s">
        <v>278</v>
      </c>
      <c r="D202" s="70"/>
      <c r="E202" s="56" t="s">
        <v>58</v>
      </c>
      <c r="F202" s="57" t="s">
        <v>59</v>
      </c>
      <c r="G202" s="57" t="s">
        <v>65</v>
      </c>
      <c r="H202" s="57" t="s">
        <v>140</v>
      </c>
      <c r="I202" s="58" t="s">
        <v>66</v>
      </c>
    </row>
    <row r="203" spans="1:9" ht="24" hidden="1" x14ac:dyDescent="0.25">
      <c r="A203" s="52">
        <v>369</v>
      </c>
      <c r="B203" s="54" t="s">
        <v>361</v>
      </c>
      <c r="C203" s="63" t="s">
        <v>278</v>
      </c>
      <c r="D203" s="70"/>
      <c r="E203" s="56" t="s">
        <v>58</v>
      </c>
      <c r="F203" s="57" t="s">
        <v>59</v>
      </c>
      <c r="G203" s="57" t="s">
        <v>65</v>
      </c>
      <c r="H203" s="57" t="s">
        <v>140</v>
      </c>
      <c r="I203" s="58" t="s">
        <v>66</v>
      </c>
    </row>
    <row r="204" spans="1:9" ht="24" hidden="1" x14ac:dyDescent="0.25">
      <c r="A204" s="52">
        <v>370</v>
      </c>
      <c r="B204" s="54" t="s">
        <v>362</v>
      </c>
      <c r="C204" s="63" t="s">
        <v>278</v>
      </c>
      <c r="D204" s="70"/>
      <c r="E204" s="56" t="s">
        <v>58</v>
      </c>
      <c r="F204" s="57" t="s">
        <v>59</v>
      </c>
      <c r="G204" s="57" t="s">
        <v>65</v>
      </c>
      <c r="H204" s="57" t="s">
        <v>140</v>
      </c>
      <c r="I204" s="58" t="s">
        <v>66</v>
      </c>
    </row>
    <row r="205" spans="1:9" ht="24" hidden="1" x14ac:dyDescent="0.25">
      <c r="A205" s="52">
        <v>371</v>
      </c>
      <c r="B205" s="54" t="s">
        <v>363</v>
      </c>
      <c r="C205" s="63" t="s">
        <v>278</v>
      </c>
      <c r="D205" s="70"/>
      <c r="E205" s="56" t="s">
        <v>58</v>
      </c>
      <c r="F205" s="57" t="s">
        <v>59</v>
      </c>
      <c r="G205" s="57" t="s">
        <v>65</v>
      </c>
      <c r="H205" s="57" t="s">
        <v>140</v>
      </c>
      <c r="I205" s="58" t="s">
        <v>66</v>
      </c>
    </row>
    <row r="206" spans="1:9" ht="24" hidden="1" x14ac:dyDescent="0.25">
      <c r="A206" s="52">
        <v>372</v>
      </c>
      <c r="B206" s="54" t="s">
        <v>364</v>
      </c>
      <c r="C206" s="63" t="s">
        <v>278</v>
      </c>
      <c r="D206" s="70"/>
      <c r="E206" s="56" t="s">
        <v>58</v>
      </c>
      <c r="F206" s="57" t="s">
        <v>59</v>
      </c>
      <c r="G206" s="57" t="s">
        <v>65</v>
      </c>
      <c r="H206" s="57" t="s">
        <v>140</v>
      </c>
      <c r="I206" s="58" t="s">
        <v>66</v>
      </c>
    </row>
    <row r="207" spans="1:9" ht="24" hidden="1" x14ac:dyDescent="0.25">
      <c r="A207" s="52">
        <v>373</v>
      </c>
      <c r="B207" s="54" t="s">
        <v>365</v>
      </c>
      <c r="C207" s="63" t="s">
        <v>278</v>
      </c>
      <c r="D207" s="70"/>
      <c r="E207" s="56" t="s">
        <v>58</v>
      </c>
      <c r="F207" s="57" t="s">
        <v>59</v>
      </c>
      <c r="G207" s="57" t="s">
        <v>65</v>
      </c>
      <c r="H207" s="57" t="s">
        <v>140</v>
      </c>
      <c r="I207" s="58" t="s">
        <v>66</v>
      </c>
    </row>
    <row r="208" spans="1:9" ht="24" hidden="1" x14ac:dyDescent="0.25">
      <c r="A208" s="52">
        <v>374</v>
      </c>
      <c r="B208" s="54" t="s">
        <v>366</v>
      </c>
      <c r="C208" s="63" t="s">
        <v>278</v>
      </c>
      <c r="D208" s="70"/>
      <c r="E208" s="56" t="s">
        <v>58</v>
      </c>
      <c r="F208" s="57" t="s">
        <v>59</v>
      </c>
      <c r="G208" s="57" t="s">
        <v>65</v>
      </c>
      <c r="H208" s="57" t="s">
        <v>140</v>
      </c>
      <c r="I208" s="58" t="s">
        <v>66</v>
      </c>
    </row>
    <row r="209" spans="1:9" ht="24" hidden="1" x14ac:dyDescent="0.25">
      <c r="A209" s="52">
        <v>375</v>
      </c>
      <c r="B209" s="54" t="s">
        <v>367</v>
      </c>
      <c r="C209" s="63" t="s">
        <v>278</v>
      </c>
      <c r="D209" s="70"/>
      <c r="E209" s="56" t="s">
        <v>58</v>
      </c>
      <c r="F209" s="57" t="s">
        <v>59</v>
      </c>
      <c r="G209" s="57" t="s">
        <v>65</v>
      </c>
      <c r="H209" s="57" t="s">
        <v>140</v>
      </c>
      <c r="I209" s="58" t="s">
        <v>66</v>
      </c>
    </row>
    <row r="210" spans="1:9" ht="24" hidden="1" x14ac:dyDescent="0.25">
      <c r="A210" s="52">
        <v>376</v>
      </c>
      <c r="B210" s="54" t="s">
        <v>368</v>
      </c>
      <c r="C210" s="63" t="s">
        <v>278</v>
      </c>
      <c r="D210" s="70"/>
      <c r="E210" s="56" t="s">
        <v>58</v>
      </c>
      <c r="F210" s="57" t="s">
        <v>59</v>
      </c>
      <c r="G210" s="57" t="s">
        <v>65</v>
      </c>
      <c r="H210" s="57" t="s">
        <v>140</v>
      </c>
      <c r="I210" s="58" t="s">
        <v>66</v>
      </c>
    </row>
    <row r="211" spans="1:9" ht="24" hidden="1" x14ac:dyDescent="0.25">
      <c r="A211" s="52">
        <v>377</v>
      </c>
      <c r="B211" s="54" t="s">
        <v>369</v>
      </c>
      <c r="C211" s="63" t="s">
        <v>278</v>
      </c>
      <c r="D211" s="70"/>
      <c r="E211" s="56" t="s">
        <v>58</v>
      </c>
      <c r="F211" s="57" t="s">
        <v>59</v>
      </c>
      <c r="G211" s="57" t="s">
        <v>65</v>
      </c>
      <c r="H211" s="57" t="s">
        <v>140</v>
      </c>
      <c r="I211" s="58" t="s">
        <v>66</v>
      </c>
    </row>
    <row r="212" spans="1:9" ht="24" hidden="1" x14ac:dyDescent="0.25">
      <c r="A212" s="52">
        <v>378</v>
      </c>
      <c r="B212" s="54" t="s">
        <v>370</v>
      </c>
      <c r="C212" s="63" t="s">
        <v>278</v>
      </c>
      <c r="D212" s="70"/>
      <c r="E212" s="56" t="s">
        <v>58</v>
      </c>
      <c r="F212" s="57" t="s">
        <v>59</v>
      </c>
      <c r="G212" s="57" t="s">
        <v>65</v>
      </c>
      <c r="H212" s="57" t="s">
        <v>140</v>
      </c>
      <c r="I212" s="58" t="s">
        <v>66</v>
      </c>
    </row>
    <row r="213" spans="1:9" ht="24" hidden="1" x14ac:dyDescent="0.25">
      <c r="A213" s="52">
        <v>379</v>
      </c>
      <c r="B213" s="54" t="s">
        <v>313</v>
      </c>
      <c r="C213" s="54" t="s">
        <v>272</v>
      </c>
      <c r="D213" s="70"/>
      <c r="E213" s="56" t="s">
        <v>58</v>
      </c>
      <c r="F213" s="57" t="s">
        <v>59</v>
      </c>
      <c r="G213" s="57" t="s">
        <v>65</v>
      </c>
      <c r="H213" s="57" t="s">
        <v>140</v>
      </c>
      <c r="I213" s="58" t="s">
        <v>66</v>
      </c>
    </row>
    <row r="214" spans="1:9" ht="24" hidden="1" x14ac:dyDescent="0.25">
      <c r="A214" s="52">
        <v>380</v>
      </c>
      <c r="B214" s="54" t="s">
        <v>371</v>
      </c>
      <c r="C214" s="63" t="s">
        <v>263</v>
      </c>
      <c r="D214" s="70"/>
      <c r="E214" s="56" t="s">
        <v>58</v>
      </c>
      <c r="F214" s="57" t="s">
        <v>59</v>
      </c>
      <c r="G214" s="57" t="s">
        <v>65</v>
      </c>
      <c r="H214" s="57" t="s">
        <v>140</v>
      </c>
      <c r="I214" s="58" t="s">
        <v>66</v>
      </c>
    </row>
    <row r="215" spans="1:9" ht="24" hidden="1" x14ac:dyDescent="0.25">
      <c r="A215" s="52">
        <v>381</v>
      </c>
      <c r="B215" s="54" t="s">
        <v>372</v>
      </c>
      <c r="C215" s="63" t="s">
        <v>327</v>
      </c>
      <c r="D215" s="70"/>
      <c r="E215" s="56" t="s">
        <v>58</v>
      </c>
      <c r="F215" s="57" t="s">
        <v>59</v>
      </c>
      <c r="G215" s="57" t="s">
        <v>65</v>
      </c>
      <c r="H215" s="57" t="s">
        <v>140</v>
      </c>
      <c r="I215" s="58" t="s">
        <v>66</v>
      </c>
    </row>
    <row r="216" spans="1:9" ht="24" hidden="1" x14ac:dyDescent="0.25">
      <c r="A216" s="52">
        <v>382</v>
      </c>
      <c r="B216" s="54" t="s">
        <v>373</v>
      </c>
      <c r="C216" s="63" t="s">
        <v>327</v>
      </c>
      <c r="D216" s="70"/>
      <c r="E216" s="56" t="s">
        <v>58</v>
      </c>
      <c r="F216" s="57" t="s">
        <v>59</v>
      </c>
      <c r="G216" s="57" t="s">
        <v>65</v>
      </c>
      <c r="H216" s="57" t="s">
        <v>140</v>
      </c>
      <c r="I216" s="58" t="s">
        <v>66</v>
      </c>
    </row>
    <row r="217" spans="1:9" ht="24" hidden="1" x14ac:dyDescent="0.25">
      <c r="A217" s="52">
        <v>383</v>
      </c>
      <c r="B217" s="54" t="s">
        <v>314</v>
      </c>
      <c r="C217" s="63" t="s">
        <v>331</v>
      </c>
      <c r="D217" s="70"/>
      <c r="E217" s="56" t="s">
        <v>58</v>
      </c>
      <c r="F217" s="57" t="s">
        <v>59</v>
      </c>
      <c r="G217" s="57" t="s">
        <v>65</v>
      </c>
      <c r="H217" s="57" t="s">
        <v>140</v>
      </c>
      <c r="I217" s="58" t="s">
        <v>66</v>
      </c>
    </row>
    <row r="218" spans="1:9" ht="24" hidden="1" x14ac:dyDescent="0.25">
      <c r="A218" s="52">
        <v>384</v>
      </c>
      <c r="B218" s="54" t="s">
        <v>374</v>
      </c>
      <c r="C218" s="63" t="s">
        <v>326</v>
      </c>
      <c r="D218" s="70"/>
      <c r="E218" s="56" t="s">
        <v>58</v>
      </c>
      <c r="F218" s="57" t="s">
        <v>59</v>
      </c>
      <c r="G218" s="57" t="s">
        <v>65</v>
      </c>
      <c r="H218" s="57" t="s">
        <v>140</v>
      </c>
      <c r="I218" s="58" t="s">
        <v>66</v>
      </c>
    </row>
    <row r="219" spans="1:9" ht="24" hidden="1" x14ac:dyDescent="0.25">
      <c r="A219" s="52">
        <v>385</v>
      </c>
      <c r="B219" s="54" t="s">
        <v>374</v>
      </c>
      <c r="C219" s="63" t="s">
        <v>326</v>
      </c>
      <c r="D219" s="70"/>
      <c r="E219" s="56" t="s">
        <v>58</v>
      </c>
      <c r="F219" s="57" t="s">
        <v>59</v>
      </c>
      <c r="G219" s="57" t="s">
        <v>65</v>
      </c>
      <c r="H219" s="57" t="s">
        <v>140</v>
      </c>
      <c r="I219" s="58" t="s">
        <v>66</v>
      </c>
    </row>
    <row r="220" spans="1:9" ht="24" hidden="1" x14ac:dyDescent="0.25">
      <c r="A220" s="52">
        <v>386</v>
      </c>
      <c r="B220" s="54" t="s">
        <v>375</v>
      </c>
      <c r="C220" s="63" t="s">
        <v>252</v>
      </c>
      <c r="D220" s="70"/>
      <c r="E220" s="56" t="s">
        <v>58</v>
      </c>
      <c r="F220" s="57" t="s">
        <v>59</v>
      </c>
      <c r="G220" s="57" t="s">
        <v>65</v>
      </c>
      <c r="H220" s="57" t="s">
        <v>140</v>
      </c>
      <c r="I220" s="58" t="s">
        <v>66</v>
      </c>
    </row>
    <row r="221" spans="1:9" ht="24" hidden="1" x14ac:dyDescent="0.25">
      <c r="A221" s="52">
        <v>387</v>
      </c>
      <c r="B221" s="54" t="s">
        <v>376</v>
      </c>
      <c r="C221" s="63" t="s">
        <v>252</v>
      </c>
      <c r="D221" s="70"/>
      <c r="E221" s="56" t="s">
        <v>58</v>
      </c>
      <c r="F221" s="57" t="s">
        <v>59</v>
      </c>
      <c r="G221" s="57" t="s">
        <v>65</v>
      </c>
      <c r="H221" s="57" t="s">
        <v>140</v>
      </c>
      <c r="I221" s="58" t="s">
        <v>66</v>
      </c>
    </row>
    <row r="222" spans="1:9" ht="24" hidden="1" x14ac:dyDescent="0.25">
      <c r="A222" s="52">
        <v>388</v>
      </c>
      <c r="B222" s="54" t="s">
        <v>376</v>
      </c>
      <c r="C222" s="63" t="s">
        <v>252</v>
      </c>
      <c r="D222" s="70"/>
      <c r="E222" s="56" t="s">
        <v>58</v>
      </c>
      <c r="F222" s="57" t="s">
        <v>59</v>
      </c>
      <c r="G222" s="57" t="s">
        <v>65</v>
      </c>
      <c r="H222" s="57" t="s">
        <v>140</v>
      </c>
      <c r="I222" s="58" t="s">
        <v>66</v>
      </c>
    </row>
    <row r="223" spans="1:9" ht="24" hidden="1" x14ac:dyDescent="0.25">
      <c r="A223" s="52">
        <v>389</v>
      </c>
      <c r="B223" s="54" t="s">
        <v>377</v>
      </c>
      <c r="C223" s="63" t="s">
        <v>319</v>
      </c>
      <c r="D223" s="70"/>
      <c r="E223" s="56" t="s">
        <v>58</v>
      </c>
      <c r="F223" s="57" t="s">
        <v>59</v>
      </c>
      <c r="G223" s="57" t="s">
        <v>65</v>
      </c>
      <c r="H223" s="57" t="s">
        <v>140</v>
      </c>
      <c r="I223" s="58" t="s">
        <v>66</v>
      </c>
    </row>
    <row r="224" spans="1:9" ht="24" hidden="1" x14ac:dyDescent="0.25">
      <c r="A224" s="52">
        <v>390</v>
      </c>
      <c r="B224" s="54" t="s">
        <v>378</v>
      </c>
      <c r="C224" s="63" t="s">
        <v>263</v>
      </c>
      <c r="D224" s="70"/>
      <c r="E224" s="56" t="s">
        <v>58</v>
      </c>
      <c r="F224" s="57" t="s">
        <v>59</v>
      </c>
      <c r="G224" s="57" t="s">
        <v>65</v>
      </c>
      <c r="H224" s="57" t="s">
        <v>140</v>
      </c>
      <c r="I224" s="58" t="s">
        <v>66</v>
      </c>
    </row>
    <row r="225" spans="1:9" ht="24" hidden="1" x14ac:dyDescent="0.25">
      <c r="A225" s="52">
        <v>391</v>
      </c>
      <c r="B225" s="54" t="s">
        <v>379</v>
      </c>
      <c r="C225" s="63" t="s">
        <v>262</v>
      </c>
      <c r="D225" s="70"/>
      <c r="E225" s="56" t="s">
        <v>58</v>
      </c>
      <c r="F225" s="57" t="s">
        <v>59</v>
      </c>
      <c r="G225" s="57" t="s">
        <v>65</v>
      </c>
      <c r="H225" s="57" t="s">
        <v>140</v>
      </c>
      <c r="I225" s="58" t="s">
        <v>66</v>
      </c>
    </row>
    <row r="226" spans="1:9" ht="24" hidden="1" x14ac:dyDescent="0.25">
      <c r="A226" s="52">
        <v>392</v>
      </c>
      <c r="B226" s="54" t="s">
        <v>380</v>
      </c>
      <c r="C226" s="63" t="s">
        <v>263</v>
      </c>
      <c r="D226" s="70"/>
      <c r="E226" s="56" t="s">
        <v>58</v>
      </c>
      <c r="F226" s="57" t="s">
        <v>59</v>
      </c>
      <c r="G226" s="57" t="s">
        <v>65</v>
      </c>
      <c r="H226" s="57" t="s">
        <v>140</v>
      </c>
      <c r="I226" s="58" t="s">
        <v>66</v>
      </c>
    </row>
    <row r="227" spans="1:9" ht="24" hidden="1" x14ac:dyDescent="0.25">
      <c r="A227" s="52">
        <v>393</v>
      </c>
      <c r="B227" s="54" t="s">
        <v>380</v>
      </c>
      <c r="C227" s="63" t="s">
        <v>263</v>
      </c>
      <c r="D227" s="70"/>
      <c r="E227" s="56" t="s">
        <v>58</v>
      </c>
      <c r="F227" s="57" t="s">
        <v>59</v>
      </c>
      <c r="G227" s="57" t="s">
        <v>65</v>
      </c>
      <c r="H227" s="57" t="s">
        <v>140</v>
      </c>
      <c r="I227" s="58" t="s">
        <v>66</v>
      </c>
    </row>
    <row r="228" spans="1:9" ht="24" hidden="1" x14ac:dyDescent="0.25">
      <c r="A228" s="52">
        <v>394</v>
      </c>
      <c r="B228" s="54" t="s">
        <v>301</v>
      </c>
      <c r="C228" s="63" t="s">
        <v>319</v>
      </c>
      <c r="D228" s="70"/>
      <c r="E228" s="56" t="s">
        <v>58</v>
      </c>
      <c r="F228" s="57" t="s">
        <v>59</v>
      </c>
      <c r="G228" s="57" t="s">
        <v>65</v>
      </c>
      <c r="H228" s="57" t="s">
        <v>140</v>
      </c>
      <c r="I228" s="58" t="s">
        <v>66</v>
      </c>
    </row>
    <row r="229" spans="1:9" ht="24" hidden="1" x14ac:dyDescent="0.25">
      <c r="A229" s="52">
        <v>395</v>
      </c>
      <c r="B229" s="54" t="s">
        <v>381</v>
      </c>
      <c r="C229" s="63" t="s">
        <v>413</v>
      </c>
      <c r="D229" s="70"/>
      <c r="E229" s="56" t="s">
        <v>58</v>
      </c>
      <c r="F229" s="57" t="s">
        <v>59</v>
      </c>
      <c r="G229" s="57" t="s">
        <v>65</v>
      </c>
      <c r="H229" s="57" t="s">
        <v>140</v>
      </c>
      <c r="I229" s="58" t="s">
        <v>66</v>
      </c>
    </row>
    <row r="230" spans="1:9" ht="24" hidden="1" x14ac:dyDescent="0.25">
      <c r="A230" s="52">
        <v>396</v>
      </c>
      <c r="B230" s="54" t="s">
        <v>382</v>
      </c>
      <c r="C230" s="54" t="s">
        <v>276</v>
      </c>
      <c r="D230" s="70"/>
      <c r="E230" s="56" t="s">
        <v>58</v>
      </c>
      <c r="F230" s="57" t="s">
        <v>59</v>
      </c>
      <c r="G230" s="57" t="s">
        <v>65</v>
      </c>
      <c r="H230" s="57" t="s">
        <v>140</v>
      </c>
      <c r="I230" s="58" t="s">
        <v>66</v>
      </c>
    </row>
    <row r="231" spans="1:9" ht="24" hidden="1" x14ac:dyDescent="0.25">
      <c r="A231" s="52">
        <v>397</v>
      </c>
      <c r="B231" s="54" t="s">
        <v>383</v>
      </c>
      <c r="C231" s="63" t="s">
        <v>322</v>
      </c>
      <c r="D231" s="70"/>
      <c r="E231" s="56" t="s">
        <v>58</v>
      </c>
      <c r="F231" s="57" t="s">
        <v>59</v>
      </c>
      <c r="G231" s="57" t="s">
        <v>65</v>
      </c>
      <c r="H231" s="57" t="s">
        <v>140</v>
      </c>
      <c r="I231" s="58" t="s">
        <v>66</v>
      </c>
    </row>
    <row r="232" spans="1:9" ht="24" hidden="1" x14ac:dyDescent="0.25">
      <c r="A232" s="52">
        <v>398</v>
      </c>
      <c r="B232" s="54" t="s">
        <v>384</v>
      </c>
      <c r="C232" s="63" t="s">
        <v>322</v>
      </c>
      <c r="D232" s="70"/>
      <c r="E232" s="56" t="s">
        <v>58</v>
      </c>
      <c r="F232" s="57" t="s">
        <v>59</v>
      </c>
      <c r="G232" s="57" t="s">
        <v>65</v>
      </c>
      <c r="H232" s="57" t="s">
        <v>140</v>
      </c>
      <c r="I232" s="58" t="s">
        <v>66</v>
      </c>
    </row>
    <row r="233" spans="1:9" ht="24" hidden="1" x14ac:dyDescent="0.25">
      <c r="A233" s="52">
        <v>399</v>
      </c>
      <c r="B233" s="54" t="s">
        <v>385</v>
      </c>
      <c r="C233" s="63" t="s">
        <v>252</v>
      </c>
      <c r="D233" s="70"/>
      <c r="E233" s="56" t="s">
        <v>58</v>
      </c>
      <c r="F233" s="57" t="s">
        <v>59</v>
      </c>
      <c r="G233" s="57" t="s">
        <v>65</v>
      </c>
      <c r="H233" s="57" t="s">
        <v>140</v>
      </c>
      <c r="I233" s="58" t="s">
        <v>66</v>
      </c>
    </row>
    <row r="234" spans="1:9" ht="24" hidden="1" x14ac:dyDescent="0.25">
      <c r="A234" s="52">
        <v>400</v>
      </c>
      <c r="B234" s="54" t="s">
        <v>386</v>
      </c>
      <c r="C234" s="63" t="s">
        <v>252</v>
      </c>
      <c r="D234" s="70"/>
      <c r="E234" s="56" t="s">
        <v>58</v>
      </c>
      <c r="F234" s="57" t="s">
        <v>59</v>
      </c>
      <c r="G234" s="57" t="s">
        <v>65</v>
      </c>
      <c r="H234" s="57" t="s">
        <v>140</v>
      </c>
      <c r="I234" s="58" t="s">
        <v>66</v>
      </c>
    </row>
    <row r="235" spans="1:9" ht="24" hidden="1" x14ac:dyDescent="0.25">
      <c r="A235" s="52">
        <v>401</v>
      </c>
      <c r="B235" s="54" t="s">
        <v>387</v>
      </c>
      <c r="C235" s="63" t="s">
        <v>252</v>
      </c>
      <c r="D235" s="70"/>
      <c r="E235" s="56" t="s">
        <v>58</v>
      </c>
      <c r="F235" s="57" t="s">
        <v>59</v>
      </c>
      <c r="G235" s="57" t="s">
        <v>65</v>
      </c>
      <c r="H235" s="57" t="s">
        <v>140</v>
      </c>
      <c r="I235" s="58" t="s">
        <v>66</v>
      </c>
    </row>
    <row r="236" spans="1:9" ht="24" hidden="1" x14ac:dyDescent="0.25">
      <c r="A236" s="52">
        <v>402</v>
      </c>
      <c r="B236" s="54" t="s">
        <v>388</v>
      </c>
      <c r="C236" s="63" t="s">
        <v>252</v>
      </c>
      <c r="D236" s="70"/>
      <c r="E236" s="56" t="s">
        <v>58</v>
      </c>
      <c r="F236" s="57" t="s">
        <v>59</v>
      </c>
      <c r="G236" s="57" t="s">
        <v>65</v>
      </c>
      <c r="H236" s="57" t="s">
        <v>140</v>
      </c>
      <c r="I236" s="58" t="s">
        <v>66</v>
      </c>
    </row>
    <row r="237" spans="1:9" ht="24" hidden="1" x14ac:dyDescent="0.25">
      <c r="A237" s="52">
        <v>403</v>
      </c>
      <c r="B237" s="54" t="s">
        <v>389</v>
      </c>
      <c r="C237" s="63" t="s">
        <v>244</v>
      </c>
      <c r="D237" s="70"/>
      <c r="E237" s="56" t="s">
        <v>58</v>
      </c>
      <c r="F237" s="57" t="s">
        <v>59</v>
      </c>
      <c r="G237" s="57" t="s">
        <v>65</v>
      </c>
      <c r="H237" s="57" t="s">
        <v>140</v>
      </c>
      <c r="I237" s="58" t="s">
        <v>66</v>
      </c>
    </row>
    <row r="238" spans="1:9" ht="24" hidden="1" x14ac:dyDescent="0.25">
      <c r="A238" s="52">
        <v>404</v>
      </c>
      <c r="B238" s="54" t="s">
        <v>302</v>
      </c>
      <c r="C238" s="54" t="s">
        <v>273</v>
      </c>
      <c r="D238" s="70"/>
      <c r="E238" s="56" t="s">
        <v>58</v>
      </c>
      <c r="F238" s="57" t="s">
        <v>59</v>
      </c>
      <c r="G238" s="57" t="s">
        <v>65</v>
      </c>
      <c r="H238" s="57" t="s">
        <v>140</v>
      </c>
      <c r="I238" s="58" t="s">
        <v>66</v>
      </c>
    </row>
    <row r="239" spans="1:9" ht="24" hidden="1" x14ac:dyDescent="0.25">
      <c r="A239" s="52">
        <v>405</v>
      </c>
      <c r="B239" s="54" t="s">
        <v>302</v>
      </c>
      <c r="C239" s="54" t="s">
        <v>273</v>
      </c>
      <c r="D239" s="70"/>
      <c r="E239" s="56" t="s">
        <v>58</v>
      </c>
      <c r="F239" s="57" t="s">
        <v>59</v>
      </c>
      <c r="G239" s="57" t="s">
        <v>65</v>
      </c>
      <c r="H239" s="57" t="s">
        <v>140</v>
      </c>
      <c r="I239" s="58" t="s">
        <v>66</v>
      </c>
    </row>
    <row r="240" spans="1:9" ht="24" hidden="1" x14ac:dyDescent="0.25">
      <c r="A240" s="52">
        <v>406</v>
      </c>
      <c r="B240" s="54" t="s">
        <v>303</v>
      </c>
      <c r="C240" s="54" t="s">
        <v>273</v>
      </c>
      <c r="D240" s="70"/>
      <c r="E240" s="56" t="s">
        <v>58</v>
      </c>
      <c r="F240" s="57" t="s">
        <v>59</v>
      </c>
      <c r="G240" s="57" t="s">
        <v>65</v>
      </c>
      <c r="H240" s="57" t="s">
        <v>140</v>
      </c>
      <c r="I240" s="58" t="s">
        <v>66</v>
      </c>
    </row>
    <row r="241" spans="1:9" ht="24" hidden="1" x14ac:dyDescent="0.25">
      <c r="A241" s="52">
        <v>407</v>
      </c>
      <c r="B241" s="54" t="s">
        <v>390</v>
      </c>
      <c r="C241" s="54" t="s">
        <v>273</v>
      </c>
      <c r="D241" s="70"/>
      <c r="E241" s="56" t="s">
        <v>58</v>
      </c>
      <c r="F241" s="57" t="s">
        <v>59</v>
      </c>
      <c r="G241" s="57" t="s">
        <v>65</v>
      </c>
      <c r="H241" s="57" t="s">
        <v>140</v>
      </c>
      <c r="I241" s="58" t="s">
        <v>66</v>
      </c>
    </row>
    <row r="242" spans="1:9" ht="24" hidden="1" x14ac:dyDescent="0.25">
      <c r="A242" s="52">
        <v>408</v>
      </c>
      <c r="B242" s="54" t="s">
        <v>391</v>
      </c>
      <c r="C242" s="90" t="s">
        <v>337</v>
      </c>
      <c r="D242" s="70"/>
      <c r="E242" s="56" t="s">
        <v>58</v>
      </c>
      <c r="F242" s="57" t="s">
        <v>59</v>
      </c>
      <c r="G242" s="57" t="s">
        <v>65</v>
      </c>
      <c r="H242" s="57" t="s">
        <v>140</v>
      </c>
      <c r="I242" s="58" t="s">
        <v>66</v>
      </c>
    </row>
    <row r="243" spans="1:9" ht="24" hidden="1" x14ac:dyDescent="0.25">
      <c r="A243" s="52">
        <v>409</v>
      </c>
      <c r="B243" s="54" t="s">
        <v>392</v>
      </c>
      <c r="C243" s="63" t="s">
        <v>412</v>
      </c>
      <c r="D243" s="70"/>
      <c r="E243" s="56" t="s">
        <v>58</v>
      </c>
      <c r="F243" s="57" t="s">
        <v>59</v>
      </c>
      <c r="G243" s="57" t="s">
        <v>65</v>
      </c>
      <c r="H243" s="57" t="s">
        <v>140</v>
      </c>
      <c r="I243" s="58" t="s">
        <v>66</v>
      </c>
    </row>
    <row r="244" spans="1:9" ht="24" hidden="1" x14ac:dyDescent="0.25">
      <c r="A244" s="52">
        <v>410</v>
      </c>
      <c r="B244" s="54" t="s">
        <v>304</v>
      </c>
      <c r="C244" s="63" t="s">
        <v>319</v>
      </c>
      <c r="D244" s="70"/>
      <c r="E244" s="56" t="s">
        <v>58</v>
      </c>
      <c r="F244" s="57" t="s">
        <v>59</v>
      </c>
      <c r="G244" s="57" t="s">
        <v>65</v>
      </c>
      <c r="H244" s="57" t="s">
        <v>140</v>
      </c>
      <c r="I244" s="58" t="s">
        <v>66</v>
      </c>
    </row>
    <row r="245" spans="1:9" ht="24" hidden="1" x14ac:dyDescent="0.25">
      <c r="A245" s="52">
        <v>411</v>
      </c>
      <c r="B245" s="54" t="s">
        <v>393</v>
      </c>
      <c r="C245" s="63" t="s">
        <v>329</v>
      </c>
      <c r="D245" s="70"/>
      <c r="E245" s="56" t="s">
        <v>58</v>
      </c>
      <c r="F245" s="57" t="s">
        <v>59</v>
      </c>
      <c r="G245" s="57" t="s">
        <v>65</v>
      </c>
      <c r="H245" s="57" t="s">
        <v>140</v>
      </c>
      <c r="I245" s="58" t="s">
        <v>66</v>
      </c>
    </row>
    <row r="246" spans="1:9" ht="24" hidden="1" x14ac:dyDescent="0.25">
      <c r="A246" s="52">
        <v>412</v>
      </c>
      <c r="B246" s="54" t="s">
        <v>394</v>
      </c>
      <c r="C246" s="54" t="s">
        <v>275</v>
      </c>
      <c r="D246" s="70"/>
      <c r="E246" s="56" t="s">
        <v>58</v>
      </c>
      <c r="F246" s="57" t="s">
        <v>59</v>
      </c>
      <c r="G246" s="57" t="s">
        <v>65</v>
      </c>
      <c r="H246" s="57" t="s">
        <v>140</v>
      </c>
      <c r="I246" s="58" t="s">
        <v>66</v>
      </c>
    </row>
    <row r="247" spans="1:9" ht="24" hidden="1" x14ac:dyDescent="0.25">
      <c r="A247" s="52">
        <v>413</v>
      </c>
      <c r="B247" s="54" t="s">
        <v>394</v>
      </c>
      <c r="C247" s="54" t="s">
        <v>275</v>
      </c>
      <c r="D247" s="70"/>
      <c r="E247" s="56" t="s">
        <v>58</v>
      </c>
      <c r="F247" s="57" t="s">
        <v>59</v>
      </c>
      <c r="G247" s="57" t="s">
        <v>65</v>
      </c>
      <c r="H247" s="57" t="s">
        <v>140</v>
      </c>
      <c r="I247" s="58" t="s">
        <v>66</v>
      </c>
    </row>
    <row r="248" spans="1:9" ht="24" hidden="1" x14ac:dyDescent="0.25">
      <c r="A248" s="52">
        <v>414</v>
      </c>
      <c r="B248" s="54" t="s">
        <v>395</v>
      </c>
      <c r="C248" s="63" t="s">
        <v>323</v>
      </c>
      <c r="D248" s="70"/>
      <c r="E248" s="56" t="s">
        <v>58</v>
      </c>
      <c r="F248" s="57" t="s">
        <v>59</v>
      </c>
      <c r="G248" s="57" t="s">
        <v>65</v>
      </c>
      <c r="H248" s="57" t="s">
        <v>140</v>
      </c>
      <c r="I248" s="58" t="s">
        <v>66</v>
      </c>
    </row>
    <row r="249" spans="1:9" ht="24" hidden="1" x14ac:dyDescent="0.25">
      <c r="A249" s="52">
        <v>415</v>
      </c>
      <c r="B249" s="54" t="s">
        <v>395</v>
      </c>
      <c r="C249" s="63" t="s">
        <v>323</v>
      </c>
      <c r="D249" s="70"/>
      <c r="E249" s="56" t="s">
        <v>58</v>
      </c>
      <c r="F249" s="57" t="s">
        <v>59</v>
      </c>
      <c r="G249" s="57" t="s">
        <v>65</v>
      </c>
      <c r="H249" s="57" t="s">
        <v>140</v>
      </c>
      <c r="I249" s="58" t="s">
        <v>66</v>
      </c>
    </row>
    <row r="250" spans="1:9" ht="24" hidden="1" x14ac:dyDescent="0.25">
      <c r="A250" s="52">
        <v>416</v>
      </c>
      <c r="B250" s="54" t="s">
        <v>396</v>
      </c>
      <c r="C250" s="63" t="s">
        <v>323</v>
      </c>
      <c r="D250" s="70"/>
      <c r="E250" s="56" t="s">
        <v>58</v>
      </c>
      <c r="F250" s="57" t="s">
        <v>59</v>
      </c>
      <c r="G250" s="57" t="s">
        <v>65</v>
      </c>
      <c r="H250" s="57" t="s">
        <v>140</v>
      </c>
      <c r="I250" s="58" t="s">
        <v>66</v>
      </c>
    </row>
    <row r="251" spans="1:9" ht="24" hidden="1" x14ac:dyDescent="0.25">
      <c r="A251" s="52">
        <v>417</v>
      </c>
      <c r="B251" s="54" t="s">
        <v>299</v>
      </c>
      <c r="C251" s="63" t="s">
        <v>317</v>
      </c>
      <c r="D251" s="70"/>
      <c r="E251" s="56" t="s">
        <v>58</v>
      </c>
      <c r="F251" s="57" t="s">
        <v>59</v>
      </c>
      <c r="G251" s="57" t="s">
        <v>65</v>
      </c>
      <c r="H251" s="57" t="s">
        <v>140</v>
      </c>
      <c r="I251" s="58" t="s">
        <v>66</v>
      </c>
    </row>
    <row r="252" spans="1:9" ht="24" hidden="1" x14ac:dyDescent="0.25">
      <c r="A252" s="52">
        <v>418</v>
      </c>
      <c r="B252" s="54" t="s">
        <v>299</v>
      </c>
      <c r="C252" s="63" t="s">
        <v>317</v>
      </c>
      <c r="D252" s="70"/>
      <c r="E252" s="56" t="s">
        <v>58</v>
      </c>
      <c r="F252" s="57" t="s">
        <v>59</v>
      </c>
      <c r="G252" s="57" t="s">
        <v>65</v>
      </c>
      <c r="H252" s="57" t="s">
        <v>140</v>
      </c>
      <c r="I252" s="58" t="s">
        <v>66</v>
      </c>
    </row>
    <row r="253" spans="1:9" ht="24" hidden="1" x14ac:dyDescent="0.25">
      <c r="A253" s="52">
        <v>419</v>
      </c>
      <c r="B253" s="54" t="s">
        <v>299</v>
      </c>
      <c r="C253" s="63" t="s">
        <v>317</v>
      </c>
      <c r="D253" s="70"/>
      <c r="E253" s="56" t="s">
        <v>58</v>
      </c>
      <c r="F253" s="57" t="s">
        <v>59</v>
      </c>
      <c r="G253" s="57" t="s">
        <v>65</v>
      </c>
      <c r="H253" s="57" t="s">
        <v>140</v>
      </c>
      <c r="I253" s="58" t="s">
        <v>66</v>
      </c>
    </row>
    <row r="254" spans="1:9" ht="24" hidden="1" x14ac:dyDescent="0.25">
      <c r="A254" s="52">
        <v>420</v>
      </c>
      <c r="B254" s="54" t="s">
        <v>417</v>
      </c>
      <c r="C254" s="54" t="s">
        <v>274</v>
      </c>
      <c r="D254" s="70"/>
      <c r="E254" s="56" t="s">
        <v>58</v>
      </c>
      <c r="F254" s="57" t="s">
        <v>59</v>
      </c>
      <c r="G254" s="57" t="s">
        <v>65</v>
      </c>
      <c r="H254" s="57" t="s">
        <v>140</v>
      </c>
      <c r="I254" s="58" t="s">
        <v>66</v>
      </c>
    </row>
    <row r="255" spans="1:9" ht="24" hidden="1" x14ac:dyDescent="0.25">
      <c r="A255" s="52">
        <v>421</v>
      </c>
      <c r="B255" s="54" t="s">
        <v>397</v>
      </c>
      <c r="C255" s="90" t="s">
        <v>337</v>
      </c>
      <c r="D255" s="70"/>
      <c r="E255" s="56" t="s">
        <v>58</v>
      </c>
      <c r="F255" s="57" t="s">
        <v>59</v>
      </c>
      <c r="G255" s="57" t="s">
        <v>65</v>
      </c>
      <c r="H255" s="57" t="s">
        <v>140</v>
      </c>
      <c r="I255" s="58" t="s">
        <v>66</v>
      </c>
    </row>
    <row r="256" spans="1:9" ht="24" hidden="1" x14ac:dyDescent="0.25">
      <c r="A256" s="52">
        <v>422</v>
      </c>
      <c r="B256" s="54" t="s">
        <v>397</v>
      </c>
      <c r="C256" s="90" t="s">
        <v>337</v>
      </c>
      <c r="D256" s="70"/>
      <c r="E256" s="56" t="s">
        <v>58</v>
      </c>
      <c r="F256" s="57" t="s">
        <v>59</v>
      </c>
      <c r="G256" s="57" t="s">
        <v>65</v>
      </c>
      <c r="H256" s="57" t="s">
        <v>140</v>
      </c>
      <c r="I256" s="58" t="s">
        <v>66</v>
      </c>
    </row>
    <row r="257" spans="1:9" ht="24" hidden="1" x14ac:dyDescent="0.25">
      <c r="A257" s="52">
        <v>423</v>
      </c>
      <c r="B257" s="54" t="s">
        <v>398</v>
      </c>
      <c r="C257" s="63" t="s">
        <v>332</v>
      </c>
      <c r="D257" s="70"/>
      <c r="E257" s="56" t="s">
        <v>58</v>
      </c>
      <c r="F257" s="57" t="s">
        <v>59</v>
      </c>
      <c r="G257" s="57" t="s">
        <v>65</v>
      </c>
      <c r="H257" s="57" t="s">
        <v>140</v>
      </c>
      <c r="I257" s="58" t="s">
        <v>66</v>
      </c>
    </row>
    <row r="258" spans="1:9" ht="24" hidden="1" x14ac:dyDescent="0.25">
      <c r="A258" s="52">
        <v>424</v>
      </c>
      <c r="B258" s="54" t="s">
        <v>399</v>
      </c>
      <c r="C258" s="63" t="s">
        <v>321</v>
      </c>
      <c r="D258" s="70"/>
      <c r="E258" s="56" t="s">
        <v>58</v>
      </c>
      <c r="F258" s="57" t="s">
        <v>59</v>
      </c>
      <c r="G258" s="57" t="s">
        <v>65</v>
      </c>
      <c r="H258" s="57" t="s">
        <v>140</v>
      </c>
      <c r="I258" s="58" t="s">
        <v>66</v>
      </c>
    </row>
    <row r="259" spans="1:9" ht="24" hidden="1" x14ac:dyDescent="0.25">
      <c r="A259" s="52">
        <v>425</v>
      </c>
      <c r="B259" s="54" t="s">
        <v>306</v>
      </c>
      <c r="C259" s="63" t="s">
        <v>321</v>
      </c>
      <c r="D259" s="70"/>
      <c r="E259" s="56" t="s">
        <v>58</v>
      </c>
      <c r="F259" s="57" t="s">
        <v>59</v>
      </c>
      <c r="G259" s="57" t="s">
        <v>65</v>
      </c>
      <c r="H259" s="57" t="s">
        <v>140</v>
      </c>
      <c r="I259" s="58" t="s">
        <v>66</v>
      </c>
    </row>
    <row r="260" spans="1:9" ht="24" hidden="1" x14ac:dyDescent="0.25">
      <c r="A260" s="52">
        <v>426</v>
      </c>
      <c r="B260" s="54" t="s">
        <v>400</v>
      </c>
      <c r="C260" s="63" t="s">
        <v>321</v>
      </c>
      <c r="D260" s="70"/>
      <c r="E260" s="56" t="s">
        <v>58</v>
      </c>
      <c r="F260" s="57" t="s">
        <v>59</v>
      </c>
      <c r="G260" s="57" t="s">
        <v>65</v>
      </c>
      <c r="H260" s="57" t="s">
        <v>140</v>
      </c>
      <c r="I260" s="58" t="s">
        <v>66</v>
      </c>
    </row>
    <row r="261" spans="1:9" ht="24" hidden="1" x14ac:dyDescent="0.25">
      <c r="A261" s="52">
        <v>427</v>
      </c>
      <c r="B261" s="54" t="s">
        <v>401</v>
      </c>
      <c r="C261" s="63" t="s">
        <v>259</v>
      </c>
      <c r="D261" s="70"/>
      <c r="E261" s="56" t="s">
        <v>58</v>
      </c>
      <c r="F261" s="57" t="s">
        <v>59</v>
      </c>
      <c r="G261" s="57" t="s">
        <v>65</v>
      </c>
      <c r="H261" s="57" t="s">
        <v>140</v>
      </c>
      <c r="I261" s="58" t="s">
        <v>66</v>
      </c>
    </row>
    <row r="262" spans="1:9" ht="24" hidden="1" x14ac:dyDescent="0.25">
      <c r="A262" s="52">
        <v>428</v>
      </c>
      <c r="B262" s="54" t="s">
        <v>315</v>
      </c>
      <c r="C262" s="63" t="s">
        <v>259</v>
      </c>
      <c r="D262" s="70"/>
      <c r="E262" s="56" t="s">
        <v>58</v>
      </c>
      <c r="F262" s="57" t="s">
        <v>59</v>
      </c>
      <c r="G262" s="57" t="s">
        <v>65</v>
      </c>
      <c r="H262" s="57" t="s">
        <v>140</v>
      </c>
      <c r="I262" s="58" t="s">
        <v>66</v>
      </c>
    </row>
    <row r="263" spans="1:9" ht="24" hidden="1" x14ac:dyDescent="0.25">
      <c r="A263" s="52">
        <v>429</v>
      </c>
      <c r="B263" s="54" t="s">
        <v>315</v>
      </c>
      <c r="C263" s="63" t="s">
        <v>259</v>
      </c>
      <c r="D263" s="70"/>
      <c r="E263" s="56" t="s">
        <v>58</v>
      </c>
      <c r="F263" s="57" t="s">
        <v>59</v>
      </c>
      <c r="G263" s="57" t="s">
        <v>65</v>
      </c>
      <c r="H263" s="57" t="s">
        <v>140</v>
      </c>
      <c r="I263" s="58" t="s">
        <v>66</v>
      </c>
    </row>
    <row r="264" spans="1:9" ht="24" hidden="1" x14ac:dyDescent="0.25">
      <c r="A264" s="52">
        <v>430</v>
      </c>
      <c r="B264" s="54" t="s">
        <v>402</v>
      </c>
      <c r="C264" s="63" t="s">
        <v>259</v>
      </c>
      <c r="D264" s="70"/>
      <c r="E264" s="56" t="s">
        <v>58</v>
      </c>
      <c r="F264" s="57" t="s">
        <v>59</v>
      </c>
      <c r="G264" s="57" t="s">
        <v>65</v>
      </c>
      <c r="H264" s="57" t="s">
        <v>140</v>
      </c>
      <c r="I264" s="58" t="s">
        <v>66</v>
      </c>
    </row>
    <row r="265" spans="1:9" ht="24" hidden="1" x14ac:dyDescent="0.25">
      <c r="A265" s="52">
        <v>431</v>
      </c>
      <c r="B265" s="54" t="s">
        <v>402</v>
      </c>
      <c r="C265" s="63" t="s">
        <v>259</v>
      </c>
      <c r="D265" s="70"/>
      <c r="E265" s="56" t="s">
        <v>58</v>
      </c>
      <c r="F265" s="57" t="s">
        <v>59</v>
      </c>
      <c r="G265" s="57" t="s">
        <v>65</v>
      </c>
      <c r="H265" s="57" t="s">
        <v>140</v>
      </c>
      <c r="I265" s="58" t="s">
        <v>66</v>
      </c>
    </row>
    <row r="266" spans="1:9" ht="24" hidden="1" x14ac:dyDescent="0.25">
      <c r="A266" s="52">
        <v>432</v>
      </c>
      <c r="B266" s="54" t="s">
        <v>403</v>
      </c>
      <c r="C266" s="63" t="s">
        <v>318</v>
      </c>
      <c r="D266" s="70"/>
      <c r="E266" s="56" t="s">
        <v>58</v>
      </c>
      <c r="F266" s="57" t="s">
        <v>59</v>
      </c>
      <c r="G266" s="57" t="s">
        <v>65</v>
      </c>
      <c r="H266" s="57" t="s">
        <v>140</v>
      </c>
      <c r="I266" s="58" t="s">
        <v>66</v>
      </c>
    </row>
    <row r="267" spans="1:9" ht="24" hidden="1" x14ac:dyDescent="0.25">
      <c r="A267" s="52">
        <v>433</v>
      </c>
      <c r="B267" s="54" t="s">
        <v>404</v>
      </c>
      <c r="C267" s="63" t="s">
        <v>411</v>
      </c>
      <c r="D267" s="70"/>
      <c r="E267" s="56" t="s">
        <v>58</v>
      </c>
      <c r="F267" s="57" t="s">
        <v>59</v>
      </c>
      <c r="G267" s="57" t="s">
        <v>65</v>
      </c>
      <c r="H267" s="57" t="s">
        <v>140</v>
      </c>
      <c r="I267" s="58" t="s">
        <v>66</v>
      </c>
    </row>
    <row r="268" spans="1:9" ht="24" hidden="1" x14ac:dyDescent="0.25">
      <c r="A268" s="52">
        <v>434</v>
      </c>
      <c r="B268" s="54" t="s">
        <v>405</v>
      </c>
      <c r="C268" s="54" t="s">
        <v>271</v>
      </c>
      <c r="D268" s="70"/>
      <c r="E268" s="56" t="s">
        <v>58</v>
      </c>
      <c r="F268" s="57" t="s">
        <v>59</v>
      </c>
      <c r="G268" s="57" t="s">
        <v>65</v>
      </c>
      <c r="H268" s="57" t="s">
        <v>140</v>
      </c>
      <c r="I268" s="58" t="s">
        <v>66</v>
      </c>
    </row>
    <row r="269" spans="1:9" ht="24" hidden="1" x14ac:dyDescent="0.25">
      <c r="A269" s="52">
        <v>435</v>
      </c>
      <c r="B269" s="54" t="s">
        <v>405</v>
      </c>
      <c r="C269" s="54" t="s">
        <v>271</v>
      </c>
      <c r="D269" s="70"/>
      <c r="E269" s="56" t="s">
        <v>58</v>
      </c>
      <c r="F269" s="57" t="s">
        <v>59</v>
      </c>
      <c r="G269" s="57" t="s">
        <v>65</v>
      </c>
      <c r="H269" s="57" t="s">
        <v>140</v>
      </c>
      <c r="I269" s="58" t="s">
        <v>66</v>
      </c>
    </row>
    <row r="270" spans="1:9" ht="24" hidden="1" x14ac:dyDescent="0.25">
      <c r="A270" s="52">
        <v>436</v>
      </c>
      <c r="B270" s="54" t="s">
        <v>406</v>
      </c>
      <c r="C270" s="54" t="s">
        <v>271</v>
      </c>
      <c r="D270" s="70"/>
      <c r="E270" s="56" t="s">
        <v>58</v>
      </c>
      <c r="F270" s="57" t="s">
        <v>59</v>
      </c>
      <c r="G270" s="57" t="s">
        <v>65</v>
      </c>
      <c r="H270" s="57" t="s">
        <v>140</v>
      </c>
      <c r="I270" s="58" t="s">
        <v>66</v>
      </c>
    </row>
    <row r="271" spans="1:9" ht="24" hidden="1" x14ac:dyDescent="0.25">
      <c r="A271" s="52">
        <v>437</v>
      </c>
      <c r="B271" s="54" t="s">
        <v>407</v>
      </c>
      <c r="C271" s="54" t="s">
        <v>271</v>
      </c>
      <c r="D271" s="70"/>
      <c r="E271" s="56" t="s">
        <v>58</v>
      </c>
      <c r="F271" s="57" t="s">
        <v>59</v>
      </c>
      <c r="G271" s="57" t="s">
        <v>65</v>
      </c>
      <c r="H271" s="57" t="s">
        <v>140</v>
      </c>
      <c r="I271" s="58" t="s">
        <v>66</v>
      </c>
    </row>
    <row r="272" spans="1:9" ht="24" hidden="1" x14ac:dyDescent="0.25">
      <c r="A272" s="52">
        <v>438</v>
      </c>
      <c r="B272" s="54" t="s">
        <v>307</v>
      </c>
      <c r="C272" s="63" t="s">
        <v>324</v>
      </c>
      <c r="D272" s="70"/>
      <c r="E272" s="56" t="s">
        <v>58</v>
      </c>
      <c r="F272" s="57" t="s">
        <v>59</v>
      </c>
      <c r="G272" s="57" t="s">
        <v>65</v>
      </c>
      <c r="H272" s="57" t="s">
        <v>140</v>
      </c>
      <c r="I272" s="58" t="s">
        <v>66</v>
      </c>
    </row>
    <row r="273" spans="1:9" ht="24" hidden="1" x14ac:dyDescent="0.25">
      <c r="A273" s="52">
        <v>439</v>
      </c>
      <c r="B273" s="54" t="s">
        <v>408</v>
      </c>
      <c r="C273" s="63" t="s">
        <v>324</v>
      </c>
      <c r="D273" s="70"/>
      <c r="E273" s="56" t="s">
        <v>58</v>
      </c>
      <c r="F273" s="57" t="s">
        <v>59</v>
      </c>
      <c r="G273" s="57" t="s">
        <v>65</v>
      </c>
      <c r="H273" s="57" t="s">
        <v>140</v>
      </c>
      <c r="I273" s="58" t="s">
        <v>66</v>
      </c>
    </row>
    <row r="274" spans="1:9" ht="24" hidden="1" x14ac:dyDescent="0.25">
      <c r="A274" s="52">
        <v>440</v>
      </c>
      <c r="B274" s="54" t="s">
        <v>408</v>
      </c>
      <c r="C274" s="63" t="s">
        <v>324</v>
      </c>
      <c r="D274" s="70"/>
      <c r="E274" s="56" t="s">
        <v>58</v>
      </c>
      <c r="F274" s="57" t="s">
        <v>59</v>
      </c>
      <c r="G274" s="57" t="s">
        <v>65</v>
      </c>
      <c r="H274" s="57" t="s">
        <v>140</v>
      </c>
      <c r="I274" s="58" t="s">
        <v>66</v>
      </c>
    </row>
    <row r="275" spans="1:9" ht="24" hidden="1" x14ac:dyDescent="0.25">
      <c r="A275" s="52">
        <v>441</v>
      </c>
      <c r="B275" s="54" t="s">
        <v>408</v>
      </c>
      <c r="C275" s="63" t="s">
        <v>324</v>
      </c>
      <c r="D275" s="70"/>
      <c r="E275" s="56" t="s">
        <v>58</v>
      </c>
      <c r="F275" s="57" t="s">
        <v>59</v>
      </c>
      <c r="G275" s="57" t="s">
        <v>65</v>
      </c>
      <c r="H275" s="57" t="s">
        <v>140</v>
      </c>
      <c r="I275" s="58" t="s">
        <v>66</v>
      </c>
    </row>
    <row r="276" spans="1:9" ht="24" hidden="1" x14ac:dyDescent="0.25">
      <c r="A276" s="52">
        <v>442</v>
      </c>
      <c r="B276" s="54" t="s">
        <v>409</v>
      </c>
      <c r="C276" s="63" t="s">
        <v>410</v>
      </c>
      <c r="D276" s="70"/>
      <c r="E276" s="56" t="s">
        <v>58</v>
      </c>
      <c r="F276" s="57" t="s">
        <v>59</v>
      </c>
      <c r="G276" s="57" t="s">
        <v>65</v>
      </c>
      <c r="H276" s="57" t="s">
        <v>140</v>
      </c>
      <c r="I276" s="58" t="s">
        <v>66</v>
      </c>
    </row>
    <row r="277" spans="1:9" ht="24" hidden="1" x14ac:dyDescent="0.25">
      <c r="A277" s="52">
        <v>443</v>
      </c>
      <c r="B277" s="62" t="s">
        <v>261</v>
      </c>
      <c r="C277" s="63" t="s">
        <v>260</v>
      </c>
      <c r="D277" s="55"/>
      <c r="E277" s="56" t="s">
        <v>58</v>
      </c>
      <c r="F277" s="57" t="s">
        <v>59</v>
      </c>
      <c r="G277" s="57" t="s">
        <v>65</v>
      </c>
      <c r="H277" s="57" t="s">
        <v>140</v>
      </c>
      <c r="I277" s="58" t="s">
        <v>66</v>
      </c>
    </row>
    <row r="278" spans="1:9" ht="24" hidden="1" x14ac:dyDescent="0.25">
      <c r="A278" s="52">
        <v>444</v>
      </c>
      <c r="B278" s="69" t="s">
        <v>305</v>
      </c>
      <c r="C278" s="63" t="s">
        <v>320</v>
      </c>
      <c r="D278" s="99"/>
      <c r="E278" s="56" t="s">
        <v>58</v>
      </c>
      <c r="F278" s="57" t="s">
        <v>59</v>
      </c>
      <c r="G278" s="57" t="s">
        <v>65</v>
      </c>
      <c r="H278" s="57" t="s">
        <v>140</v>
      </c>
      <c r="I278" s="58" t="s">
        <v>66</v>
      </c>
    </row>
    <row r="279" spans="1:9" ht="24" hidden="1" x14ac:dyDescent="0.25">
      <c r="A279" s="52">
        <v>445</v>
      </c>
      <c r="B279" s="69" t="s">
        <v>311</v>
      </c>
      <c r="C279" s="54" t="s">
        <v>270</v>
      </c>
      <c r="D279" s="99"/>
      <c r="E279" s="56" t="s">
        <v>58</v>
      </c>
      <c r="F279" s="57" t="s">
        <v>59</v>
      </c>
      <c r="G279" s="57" t="s">
        <v>65</v>
      </c>
      <c r="H279" s="57" t="s">
        <v>140</v>
      </c>
      <c r="I279" s="58" t="s">
        <v>66</v>
      </c>
    </row>
    <row r="280" spans="1:9" ht="24" hidden="1" x14ac:dyDescent="0.25">
      <c r="A280" s="52">
        <v>446</v>
      </c>
      <c r="B280" s="54" t="s">
        <v>266</v>
      </c>
      <c r="C280" s="54" t="s">
        <v>267</v>
      </c>
      <c r="D280" s="55"/>
      <c r="E280" s="56" t="s">
        <v>58</v>
      </c>
      <c r="F280" s="57" t="s">
        <v>59</v>
      </c>
      <c r="G280" s="57" t="s">
        <v>65</v>
      </c>
      <c r="H280" s="57" t="s">
        <v>140</v>
      </c>
      <c r="I280" s="58" t="s">
        <v>66</v>
      </c>
    </row>
    <row r="281" spans="1:9" s="27" customFormat="1" ht="12.75" x14ac:dyDescent="0.2">
      <c r="A281" s="153" t="s">
        <v>214</v>
      </c>
      <c r="B281" s="154"/>
      <c r="C281" s="155"/>
      <c r="D281" s="59">
        <f>SUM(D167:D280)*1.19</f>
        <v>78700</v>
      </c>
      <c r="E281" s="56"/>
      <c r="F281" s="57"/>
      <c r="G281" s="57"/>
      <c r="H281" s="57"/>
      <c r="I281" s="58"/>
    </row>
    <row r="282" spans="1:9" ht="24" x14ac:dyDescent="0.25">
      <c r="A282" s="52">
        <v>88</v>
      </c>
      <c r="B282" s="62" t="s">
        <v>148</v>
      </c>
      <c r="C282" s="65"/>
      <c r="D282" s="55">
        <f>1000/1.19</f>
        <v>840.3361344537816</v>
      </c>
      <c r="E282" s="56" t="s">
        <v>58</v>
      </c>
      <c r="F282" s="57" t="s">
        <v>59</v>
      </c>
      <c r="G282" s="57" t="s">
        <v>65</v>
      </c>
      <c r="H282" s="57"/>
      <c r="I282" s="58" t="s">
        <v>66</v>
      </c>
    </row>
    <row r="283" spans="1:9" s="27" customFormat="1" ht="12.75" x14ac:dyDescent="0.2">
      <c r="A283" s="153" t="s">
        <v>215</v>
      </c>
      <c r="B283" s="154"/>
      <c r="C283" s="155"/>
      <c r="D283" s="59">
        <f>SUM(D282)*1.19</f>
        <v>1000</v>
      </c>
      <c r="E283" s="56"/>
      <c r="F283" s="57"/>
      <c r="G283" s="57"/>
      <c r="H283" s="57"/>
      <c r="I283" s="58"/>
    </row>
    <row r="284" spans="1:9" ht="84" x14ac:dyDescent="0.25">
      <c r="A284" s="52">
        <v>89</v>
      </c>
      <c r="B284" s="64" t="s">
        <v>149</v>
      </c>
      <c r="C284" s="64" t="s">
        <v>150</v>
      </c>
      <c r="D284" s="55">
        <f>36500/1.19</f>
        <v>30672.268907563026</v>
      </c>
      <c r="E284" s="56" t="s">
        <v>58</v>
      </c>
      <c r="F284" s="57" t="s">
        <v>59</v>
      </c>
      <c r="G284" s="57" t="s">
        <v>65</v>
      </c>
      <c r="H284" s="57" t="s">
        <v>140</v>
      </c>
      <c r="I284" s="58" t="s">
        <v>66</v>
      </c>
    </row>
    <row r="285" spans="1:9" s="27" customFormat="1" ht="12.75" x14ac:dyDescent="0.2">
      <c r="A285" s="153" t="s">
        <v>216</v>
      </c>
      <c r="B285" s="154"/>
      <c r="C285" s="155"/>
      <c r="D285" s="59">
        <f>SUM(D284:D284)*1.19</f>
        <v>36500</v>
      </c>
      <c r="E285" s="56"/>
      <c r="F285" s="57"/>
      <c r="G285" s="57"/>
      <c r="H285" s="57"/>
      <c r="I285" s="58"/>
    </row>
    <row r="286" spans="1:9" ht="24" hidden="1" x14ac:dyDescent="0.25">
      <c r="A286" s="52">
        <v>194</v>
      </c>
      <c r="B286" s="64" t="s">
        <v>151</v>
      </c>
      <c r="C286" s="65"/>
      <c r="D286" s="55">
        <v>0</v>
      </c>
      <c r="E286" s="56" t="s">
        <v>58</v>
      </c>
      <c r="F286" s="57" t="s">
        <v>59</v>
      </c>
      <c r="G286" s="57" t="s">
        <v>65</v>
      </c>
      <c r="H286" s="57"/>
      <c r="I286" s="58" t="s">
        <v>66</v>
      </c>
    </row>
    <row r="287" spans="1:9" s="27" customFormat="1" ht="12.75" hidden="1" x14ac:dyDescent="0.2">
      <c r="A287" s="153" t="s">
        <v>217</v>
      </c>
      <c r="B287" s="154"/>
      <c r="C287" s="155"/>
      <c r="D287" s="59">
        <f>SUM(D286)*1.19</f>
        <v>0</v>
      </c>
      <c r="E287" s="56"/>
      <c r="F287" s="57"/>
      <c r="G287" s="57"/>
      <c r="H287" s="57"/>
      <c r="I287" s="58"/>
    </row>
    <row r="288" spans="1:9" ht="24" x14ac:dyDescent="0.25">
      <c r="A288" s="52">
        <v>90</v>
      </c>
      <c r="B288" s="62" t="s">
        <v>415</v>
      </c>
      <c r="C288" s="65"/>
      <c r="D288" s="55">
        <f>15000/1.19</f>
        <v>12605.042016806723</v>
      </c>
      <c r="E288" s="56" t="s">
        <v>58</v>
      </c>
      <c r="F288" s="57" t="s">
        <v>59</v>
      </c>
      <c r="G288" s="57" t="s">
        <v>65</v>
      </c>
      <c r="H288" s="57"/>
      <c r="I288" s="58" t="s">
        <v>66</v>
      </c>
    </row>
    <row r="289" spans="1:9" s="27" customFormat="1" ht="12.75" x14ac:dyDescent="0.2">
      <c r="A289" s="153" t="s">
        <v>414</v>
      </c>
      <c r="B289" s="154"/>
      <c r="C289" s="155"/>
      <c r="D289" s="59">
        <f>SUM(D288)*1.19</f>
        <v>15000</v>
      </c>
      <c r="E289" s="56"/>
      <c r="F289" s="57"/>
      <c r="G289" s="57"/>
      <c r="H289" s="57"/>
      <c r="I289" s="58"/>
    </row>
    <row r="290" spans="1:9" ht="24" x14ac:dyDescent="0.25">
      <c r="A290" s="52">
        <v>91</v>
      </c>
      <c r="B290" s="62" t="s">
        <v>152</v>
      </c>
      <c r="C290" s="62" t="s">
        <v>153</v>
      </c>
      <c r="D290" s="55">
        <v>15000</v>
      </c>
      <c r="E290" s="56" t="s">
        <v>58</v>
      </c>
      <c r="F290" s="57" t="s">
        <v>59</v>
      </c>
      <c r="G290" s="57" t="s">
        <v>65</v>
      </c>
      <c r="H290" s="57" t="s">
        <v>140</v>
      </c>
      <c r="I290" s="58" t="s">
        <v>66</v>
      </c>
    </row>
    <row r="291" spans="1:9" ht="24" x14ac:dyDescent="0.25">
      <c r="A291" s="52">
        <v>92</v>
      </c>
      <c r="B291" s="62" t="s">
        <v>154</v>
      </c>
      <c r="C291" s="62" t="s">
        <v>265</v>
      </c>
      <c r="D291" s="55">
        <v>5000</v>
      </c>
      <c r="E291" s="56" t="s">
        <v>58</v>
      </c>
      <c r="F291" s="57" t="s">
        <v>59</v>
      </c>
      <c r="G291" s="57" t="s">
        <v>65</v>
      </c>
      <c r="H291" s="57" t="s">
        <v>140</v>
      </c>
      <c r="I291" s="58" t="s">
        <v>66</v>
      </c>
    </row>
    <row r="292" spans="1:9" ht="24" hidden="1" x14ac:dyDescent="0.25">
      <c r="A292" s="52">
        <v>157</v>
      </c>
      <c r="B292" s="54" t="s">
        <v>298</v>
      </c>
      <c r="C292" s="54" t="s">
        <v>159</v>
      </c>
      <c r="D292" s="55"/>
      <c r="E292" s="56" t="s">
        <v>58</v>
      </c>
      <c r="F292" s="57" t="s">
        <v>59</v>
      </c>
      <c r="G292" s="57" t="s">
        <v>65</v>
      </c>
      <c r="H292" s="57" t="s">
        <v>140</v>
      </c>
      <c r="I292" s="58" t="s">
        <v>66</v>
      </c>
    </row>
    <row r="293" spans="1:9" ht="36" x14ac:dyDescent="0.25">
      <c r="A293" s="52">
        <v>93</v>
      </c>
      <c r="B293" s="62" t="s">
        <v>155</v>
      </c>
      <c r="C293" s="62" t="s">
        <v>264</v>
      </c>
      <c r="D293" s="55">
        <f>(48400/1.19)-D290-D291-D294-D295</f>
        <v>11172.268907563026</v>
      </c>
      <c r="E293" s="56" t="s">
        <v>58</v>
      </c>
      <c r="F293" s="57" t="s">
        <v>59</v>
      </c>
      <c r="G293" s="57" t="s">
        <v>65</v>
      </c>
      <c r="H293" s="57" t="s">
        <v>140</v>
      </c>
      <c r="I293" s="58" t="s">
        <v>66</v>
      </c>
    </row>
    <row r="294" spans="1:9" ht="24" x14ac:dyDescent="0.25">
      <c r="A294" s="52">
        <v>94</v>
      </c>
      <c r="B294" s="62" t="s">
        <v>156</v>
      </c>
      <c r="C294" s="62" t="s">
        <v>157</v>
      </c>
      <c r="D294" s="55">
        <v>500</v>
      </c>
      <c r="E294" s="56" t="s">
        <v>58</v>
      </c>
      <c r="F294" s="57" t="s">
        <v>59</v>
      </c>
      <c r="G294" s="57" t="s">
        <v>65</v>
      </c>
      <c r="H294" s="57" t="s">
        <v>140</v>
      </c>
      <c r="I294" s="58" t="s">
        <v>66</v>
      </c>
    </row>
    <row r="295" spans="1:9" ht="24" x14ac:dyDescent="0.25">
      <c r="A295" s="52">
        <v>95</v>
      </c>
      <c r="B295" s="62" t="s">
        <v>158</v>
      </c>
      <c r="C295" s="62" t="s">
        <v>159</v>
      </c>
      <c r="D295" s="55">
        <v>9000</v>
      </c>
      <c r="E295" s="56" t="s">
        <v>58</v>
      </c>
      <c r="F295" s="57" t="s">
        <v>59</v>
      </c>
      <c r="G295" s="57" t="s">
        <v>65</v>
      </c>
      <c r="H295" s="57" t="s">
        <v>140</v>
      </c>
      <c r="I295" s="58" t="s">
        <v>66</v>
      </c>
    </row>
    <row r="296" spans="1:9" s="27" customFormat="1" ht="12.75" x14ac:dyDescent="0.2">
      <c r="A296" s="153" t="s">
        <v>218</v>
      </c>
      <c r="B296" s="154"/>
      <c r="C296" s="155"/>
      <c r="D296" s="59">
        <f>SUM(D290:D295)*1.19</f>
        <v>48400</v>
      </c>
      <c r="E296" s="56"/>
      <c r="F296" s="57"/>
      <c r="G296" s="57"/>
      <c r="H296" s="57"/>
      <c r="I296" s="58"/>
    </row>
    <row r="297" spans="1:9" ht="24" hidden="1" x14ac:dyDescent="0.25">
      <c r="A297" s="52">
        <v>201</v>
      </c>
      <c r="B297" s="64" t="s">
        <v>160</v>
      </c>
      <c r="C297" s="64"/>
      <c r="D297" s="55">
        <v>0</v>
      </c>
      <c r="E297" s="56" t="s">
        <v>58</v>
      </c>
      <c r="F297" s="57" t="s">
        <v>59</v>
      </c>
      <c r="G297" s="57" t="s">
        <v>65</v>
      </c>
      <c r="H297" s="57"/>
      <c r="I297" s="58" t="s">
        <v>66</v>
      </c>
    </row>
    <row r="298" spans="1:9" s="27" customFormat="1" ht="12.75" hidden="1" x14ac:dyDescent="0.2">
      <c r="A298" s="153" t="s">
        <v>219</v>
      </c>
      <c r="B298" s="154"/>
      <c r="C298" s="155"/>
      <c r="D298" s="59">
        <f>SUM(D297)*1.19</f>
        <v>0</v>
      </c>
      <c r="E298" s="56"/>
      <c r="F298" s="57"/>
      <c r="G298" s="57"/>
      <c r="H298" s="57"/>
      <c r="I298" s="58"/>
    </row>
    <row r="299" spans="1:9" ht="24" x14ac:dyDescent="0.25">
      <c r="A299" s="52">
        <v>96</v>
      </c>
      <c r="B299" s="62" t="s">
        <v>161</v>
      </c>
      <c r="C299" s="65"/>
      <c r="D299" s="55">
        <f>15000/1.19</f>
        <v>12605.042016806723</v>
      </c>
      <c r="E299" s="56" t="s">
        <v>58</v>
      </c>
      <c r="F299" s="57" t="s">
        <v>59</v>
      </c>
      <c r="G299" s="57" t="s">
        <v>65</v>
      </c>
      <c r="H299" s="57"/>
      <c r="I299" s="58" t="s">
        <v>66</v>
      </c>
    </row>
    <row r="300" spans="1:9" s="27" customFormat="1" ht="12.75" x14ac:dyDescent="0.2">
      <c r="A300" s="153" t="s">
        <v>220</v>
      </c>
      <c r="B300" s="154"/>
      <c r="C300" s="155"/>
      <c r="D300" s="59">
        <f>SUM(D299)*1.19</f>
        <v>15000</v>
      </c>
      <c r="E300" s="56"/>
      <c r="F300" s="57"/>
      <c r="G300" s="57"/>
      <c r="H300" s="57"/>
      <c r="I300" s="58"/>
    </row>
    <row r="301" spans="1:9" ht="24" x14ac:dyDescent="0.25">
      <c r="A301" s="52">
        <v>97</v>
      </c>
      <c r="B301" s="62" t="s">
        <v>162</v>
      </c>
      <c r="C301" s="65"/>
      <c r="D301" s="55">
        <f>20000/1.19</f>
        <v>16806.722689075632</v>
      </c>
      <c r="E301" s="56" t="s">
        <v>58</v>
      </c>
      <c r="F301" s="57" t="s">
        <v>59</v>
      </c>
      <c r="G301" s="57" t="s">
        <v>65</v>
      </c>
      <c r="H301" s="57"/>
      <c r="I301" s="58" t="s">
        <v>66</v>
      </c>
    </row>
    <row r="302" spans="1:9" s="27" customFormat="1" ht="12.75" x14ac:dyDescent="0.2">
      <c r="A302" s="153" t="s">
        <v>221</v>
      </c>
      <c r="B302" s="154"/>
      <c r="C302" s="155"/>
      <c r="D302" s="59">
        <f>SUM(D301)*1.19</f>
        <v>20000</v>
      </c>
      <c r="E302" s="56"/>
      <c r="F302" s="57"/>
      <c r="G302" s="57"/>
      <c r="H302" s="57"/>
      <c r="I302" s="58"/>
    </row>
    <row r="303" spans="1:9" ht="24" x14ac:dyDescent="0.25">
      <c r="A303" s="52">
        <v>98</v>
      </c>
      <c r="B303" s="62" t="s">
        <v>563</v>
      </c>
      <c r="C303" s="62" t="s">
        <v>564</v>
      </c>
      <c r="D303" s="55">
        <f>12000/1.19</f>
        <v>10084.033613445379</v>
      </c>
      <c r="E303" s="56" t="s">
        <v>58</v>
      </c>
      <c r="F303" s="57" t="s">
        <v>59</v>
      </c>
      <c r="G303" s="57" t="s">
        <v>65</v>
      </c>
      <c r="H303" s="57"/>
      <c r="I303" s="58" t="s">
        <v>66</v>
      </c>
    </row>
    <row r="304" spans="1:9" s="27" customFormat="1" ht="12.75" x14ac:dyDescent="0.2">
      <c r="A304" s="153" t="s">
        <v>474</v>
      </c>
      <c r="B304" s="154"/>
      <c r="C304" s="155"/>
      <c r="D304" s="59">
        <f>D303*1.19</f>
        <v>12000</v>
      </c>
      <c r="E304" s="56"/>
      <c r="F304" s="57"/>
      <c r="G304" s="57"/>
      <c r="H304" s="57"/>
      <c r="I304" s="58"/>
    </row>
    <row r="305" spans="1:9" ht="24" hidden="1" x14ac:dyDescent="0.25">
      <c r="A305" s="52">
        <v>220</v>
      </c>
      <c r="B305" s="62" t="s">
        <v>445</v>
      </c>
      <c r="C305" s="62" t="s">
        <v>444</v>
      </c>
      <c r="D305" s="55"/>
      <c r="E305" s="56" t="s">
        <v>58</v>
      </c>
      <c r="F305" s="57" t="s">
        <v>59</v>
      </c>
      <c r="G305" s="57" t="s">
        <v>65</v>
      </c>
      <c r="H305" s="57" t="s">
        <v>140</v>
      </c>
      <c r="I305" s="58" t="s">
        <v>66</v>
      </c>
    </row>
    <row r="306" spans="1:9" ht="24" hidden="1" x14ac:dyDescent="0.25">
      <c r="A306" s="52">
        <v>221</v>
      </c>
      <c r="B306" s="62" t="s">
        <v>449</v>
      </c>
      <c r="C306" s="62" t="s">
        <v>450</v>
      </c>
      <c r="D306" s="55"/>
      <c r="E306" s="56"/>
      <c r="F306" s="57"/>
      <c r="G306" s="57"/>
      <c r="H306" s="57"/>
      <c r="I306" s="58"/>
    </row>
    <row r="307" spans="1:9" ht="24" hidden="1" x14ac:dyDescent="0.25">
      <c r="A307" s="52">
        <v>222</v>
      </c>
      <c r="B307" s="62" t="s">
        <v>451</v>
      </c>
      <c r="C307" s="62" t="s">
        <v>452</v>
      </c>
      <c r="D307" s="55"/>
      <c r="E307" s="56" t="s">
        <v>58</v>
      </c>
      <c r="F307" s="57" t="s">
        <v>59</v>
      </c>
      <c r="G307" s="57" t="s">
        <v>65</v>
      </c>
      <c r="H307" s="57" t="s">
        <v>140</v>
      </c>
      <c r="I307" s="58" t="s">
        <v>66</v>
      </c>
    </row>
    <row r="308" spans="1:9" hidden="1" x14ac:dyDescent="0.25">
      <c r="A308" s="66">
        <v>201</v>
      </c>
      <c r="B308" s="67"/>
      <c r="C308" s="62" t="s">
        <v>248</v>
      </c>
      <c r="D308" s="55"/>
      <c r="E308" s="56"/>
      <c r="F308" s="57"/>
      <c r="G308" s="57"/>
      <c r="H308" s="57"/>
      <c r="I308" s="58"/>
    </row>
    <row r="309" spans="1:9" s="27" customFormat="1" ht="12.75" hidden="1" x14ac:dyDescent="0.2">
      <c r="A309" s="153" t="s">
        <v>565</v>
      </c>
      <c r="B309" s="154"/>
      <c r="C309" s="155"/>
      <c r="D309" s="59">
        <f>SUM(D305:D308)*1.19</f>
        <v>0</v>
      </c>
      <c r="E309" s="56"/>
      <c r="F309" s="57"/>
      <c r="G309" s="57"/>
      <c r="H309" s="57"/>
      <c r="I309" s="58"/>
    </row>
    <row r="310" spans="1:9" ht="24" hidden="1" x14ac:dyDescent="0.25">
      <c r="A310" s="52">
        <v>226</v>
      </c>
      <c r="B310" s="62" t="s">
        <v>239</v>
      </c>
      <c r="C310" s="62" t="s">
        <v>241</v>
      </c>
      <c r="D310" s="55">
        <v>0</v>
      </c>
      <c r="E310" s="56" t="s">
        <v>58</v>
      </c>
      <c r="F310" s="57" t="s">
        <v>240</v>
      </c>
      <c r="G310" s="57" t="s">
        <v>65</v>
      </c>
      <c r="H310" s="57" t="s">
        <v>140</v>
      </c>
      <c r="I310" s="58" t="s">
        <v>66</v>
      </c>
    </row>
    <row r="311" spans="1:9" hidden="1" x14ac:dyDescent="0.25">
      <c r="A311" s="52">
        <v>464</v>
      </c>
      <c r="B311" s="62" t="s">
        <v>287</v>
      </c>
      <c r="C311" s="62"/>
      <c r="D311" s="55">
        <v>0</v>
      </c>
      <c r="E311" s="56"/>
      <c r="F311" s="57"/>
      <c r="G311" s="57"/>
      <c r="H311" s="57"/>
      <c r="I311" s="58"/>
    </row>
    <row r="312" spans="1:9" s="27" customFormat="1" ht="12.75" hidden="1" x14ac:dyDescent="0.2">
      <c r="A312" s="153" t="s">
        <v>249</v>
      </c>
      <c r="B312" s="154"/>
      <c r="C312" s="155"/>
      <c r="D312" s="59">
        <f>SUM(D310:D311)*1.19</f>
        <v>0</v>
      </c>
      <c r="E312" s="56"/>
      <c r="F312" s="57"/>
      <c r="G312" s="57"/>
      <c r="H312" s="57"/>
      <c r="I312" s="58"/>
    </row>
    <row r="313" spans="1:9" x14ac:dyDescent="0.25">
      <c r="A313" s="156" t="s">
        <v>222</v>
      </c>
      <c r="B313" s="157"/>
      <c r="C313" s="158"/>
      <c r="D313" s="68">
        <f>D302+D300+D289+D296+D285+D283+D281+D166+D162+D152+D131+D116+D113+D94+D75+D70+D22+D20+D18+D14+D16+D158+D287+D164+D298</f>
        <v>2730355.9990999997</v>
      </c>
      <c r="E313" s="159"/>
      <c r="F313" s="159"/>
      <c r="G313" s="159"/>
      <c r="H313" s="159"/>
      <c r="I313" s="159"/>
    </row>
    <row r="315" spans="1:9" s="31" customFormat="1" ht="12.75" x14ac:dyDescent="0.2">
      <c r="A315" s="29"/>
      <c r="B315" s="29" t="s">
        <v>223</v>
      </c>
      <c r="C315" s="135" t="s">
        <v>245</v>
      </c>
      <c r="D315" s="135"/>
      <c r="E315" s="135"/>
      <c r="G315" s="136" t="s">
        <v>224</v>
      </c>
      <c r="H315" s="136"/>
      <c r="I315" s="33"/>
    </row>
    <row r="316" spans="1:9" s="31" customFormat="1" ht="12.75" x14ac:dyDescent="0.2">
      <c r="A316" s="29"/>
      <c r="B316" s="29" t="s">
        <v>225</v>
      </c>
      <c r="C316" s="135" t="s">
        <v>246</v>
      </c>
      <c r="D316" s="135"/>
      <c r="E316" s="135"/>
      <c r="G316" s="135" t="s">
        <v>226</v>
      </c>
      <c r="H316" s="135"/>
      <c r="I316" s="29"/>
    </row>
  </sheetData>
  <sortState xmlns:xlrd2="http://schemas.microsoft.com/office/spreadsheetml/2017/richdata2" ref="B78:D148">
    <sortCondition ref="B78:B148"/>
  </sortState>
  <mergeCells count="35">
    <mergeCell ref="A11:I11"/>
    <mergeCell ref="A14:C14"/>
    <mergeCell ref="A16:C16"/>
    <mergeCell ref="A18:C18"/>
    <mergeCell ref="A158:C158"/>
    <mergeCell ref="A113:C113"/>
    <mergeCell ref="A116:C116"/>
    <mergeCell ref="A131:C131"/>
    <mergeCell ref="A152:C152"/>
    <mergeCell ref="A20:C20"/>
    <mergeCell ref="A22:C22"/>
    <mergeCell ref="A70:C70"/>
    <mergeCell ref="A75:C75"/>
    <mergeCell ref="A94:C94"/>
    <mergeCell ref="A162:C162"/>
    <mergeCell ref="A164:C164"/>
    <mergeCell ref="A166:C166"/>
    <mergeCell ref="A283:C283"/>
    <mergeCell ref="C316:E316"/>
    <mergeCell ref="A312:C312"/>
    <mergeCell ref="A309:C309"/>
    <mergeCell ref="A302:C302"/>
    <mergeCell ref="A300:C300"/>
    <mergeCell ref="A281:C281"/>
    <mergeCell ref="A285:C285"/>
    <mergeCell ref="A287:C287"/>
    <mergeCell ref="A296:C296"/>
    <mergeCell ref="A298:C298"/>
    <mergeCell ref="A289:C289"/>
    <mergeCell ref="A304:C304"/>
    <mergeCell ref="G315:H315"/>
    <mergeCell ref="G316:H316"/>
    <mergeCell ref="C315:E315"/>
    <mergeCell ref="A313:C313"/>
    <mergeCell ref="E313:I313"/>
  </mergeCells>
  <pageMargins left="0.25" right="0.25" top="0.75" bottom="0.75" header="0.3" footer="0.3"/>
  <pageSetup paperSize="9" scale="6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5CA47-CB82-47C0-A010-8E33C8B714A1}">
  <dimension ref="A1:L57"/>
  <sheetViews>
    <sheetView workbookViewId="0">
      <selection activeCell="I5" sqref="I5"/>
    </sheetView>
  </sheetViews>
  <sheetFormatPr defaultRowHeight="15" x14ac:dyDescent="0.25"/>
  <cols>
    <col min="1" max="1" width="11.7109375" bestFit="1" customWidth="1"/>
  </cols>
  <sheetData>
    <row r="1" spans="1:12" ht="45" x14ac:dyDescent="0.25">
      <c r="A1" s="37" t="s">
        <v>523</v>
      </c>
      <c r="B1" s="37" t="s">
        <v>524</v>
      </c>
      <c r="C1" s="37" t="s">
        <v>525</v>
      </c>
      <c r="D1" s="37" t="s">
        <v>526</v>
      </c>
      <c r="E1" s="37" t="s">
        <v>527</v>
      </c>
      <c r="F1" s="37" t="s">
        <v>528</v>
      </c>
      <c r="G1" s="37" t="s">
        <v>529</v>
      </c>
      <c r="H1" s="37" t="s">
        <v>530</v>
      </c>
      <c r="I1" s="37" t="s">
        <v>531</v>
      </c>
      <c r="J1" s="37" t="s">
        <v>532</v>
      </c>
      <c r="K1" s="37" t="s">
        <v>533</v>
      </c>
      <c r="L1" s="37" t="s">
        <v>534</v>
      </c>
    </row>
    <row r="2" spans="1:12" ht="135" x14ac:dyDescent="0.25">
      <c r="A2" s="37">
        <v>1</v>
      </c>
      <c r="B2" s="37" t="s">
        <v>489</v>
      </c>
      <c r="C2" s="37" t="s">
        <v>535</v>
      </c>
      <c r="D2" s="37">
        <v>12</v>
      </c>
      <c r="E2" s="37">
        <v>200</v>
      </c>
      <c r="F2" s="37">
        <f>E2*D2</f>
        <v>2400</v>
      </c>
      <c r="G2" s="37">
        <f>F2*1.19</f>
        <v>2856</v>
      </c>
      <c r="H2" s="37" t="s">
        <v>536</v>
      </c>
      <c r="I2" s="37" t="s">
        <v>537</v>
      </c>
      <c r="J2" s="37" t="s">
        <v>538</v>
      </c>
      <c r="K2" s="37" t="s">
        <v>539</v>
      </c>
      <c r="L2" s="37"/>
    </row>
    <row r="3" spans="1:12" ht="75" x14ac:dyDescent="0.25">
      <c r="A3" s="37">
        <v>2</v>
      </c>
      <c r="B3" s="37" t="s">
        <v>290</v>
      </c>
      <c r="C3" s="37" t="s">
        <v>535</v>
      </c>
      <c r="D3" s="37">
        <v>10</v>
      </c>
      <c r="E3" s="37">
        <v>203</v>
      </c>
      <c r="F3" s="37">
        <f t="shared" ref="F3:F57" si="0">E3*D3</f>
        <v>2030</v>
      </c>
      <c r="G3" s="37">
        <f t="shared" ref="G3:G57" si="1">F3*1.19</f>
        <v>2415.6999999999998</v>
      </c>
      <c r="H3" s="37" t="s">
        <v>536</v>
      </c>
      <c r="I3" s="37" t="s">
        <v>537</v>
      </c>
      <c r="J3" s="37" t="s">
        <v>538</v>
      </c>
      <c r="K3" s="37" t="s">
        <v>539</v>
      </c>
      <c r="L3" s="37" t="s">
        <v>540</v>
      </c>
    </row>
    <row r="4" spans="1:12" ht="90" x14ac:dyDescent="0.25">
      <c r="A4" s="37">
        <v>3</v>
      </c>
      <c r="B4" s="37" t="s">
        <v>490</v>
      </c>
      <c r="C4" s="37" t="s">
        <v>541</v>
      </c>
      <c r="D4" s="37">
        <v>60</v>
      </c>
      <c r="E4" s="37">
        <v>29</v>
      </c>
      <c r="F4" s="37">
        <f t="shared" si="0"/>
        <v>1740</v>
      </c>
      <c r="G4" s="37">
        <f t="shared" si="1"/>
        <v>2070.6</v>
      </c>
      <c r="H4" s="37" t="s">
        <v>536</v>
      </c>
      <c r="I4" s="37" t="s">
        <v>537</v>
      </c>
      <c r="J4" s="37" t="s">
        <v>538</v>
      </c>
      <c r="K4" s="37" t="s">
        <v>539</v>
      </c>
      <c r="L4" s="37"/>
    </row>
    <row r="5" spans="1:12" ht="120" x14ac:dyDescent="0.25">
      <c r="A5" s="37">
        <v>4</v>
      </c>
      <c r="B5" s="37" t="s">
        <v>491</v>
      </c>
      <c r="C5" s="37" t="s">
        <v>535</v>
      </c>
      <c r="D5" s="37">
        <v>1</v>
      </c>
      <c r="E5" s="37">
        <v>880</v>
      </c>
      <c r="F5" s="37">
        <f t="shared" si="0"/>
        <v>880</v>
      </c>
      <c r="G5" s="37">
        <f t="shared" si="1"/>
        <v>1047.2</v>
      </c>
      <c r="H5" s="37" t="s">
        <v>536</v>
      </c>
      <c r="I5" s="37" t="s">
        <v>537</v>
      </c>
      <c r="J5" s="37" t="s">
        <v>538</v>
      </c>
      <c r="K5" s="37" t="s">
        <v>539</v>
      </c>
      <c r="L5" s="37"/>
    </row>
    <row r="6" spans="1:12" ht="120" x14ac:dyDescent="0.25">
      <c r="A6" s="37">
        <v>5</v>
      </c>
      <c r="B6" s="37" t="s">
        <v>492</v>
      </c>
      <c r="C6" s="37" t="s">
        <v>535</v>
      </c>
      <c r="D6" s="37">
        <v>6</v>
      </c>
      <c r="E6" s="37">
        <v>796</v>
      </c>
      <c r="F6" s="37">
        <f t="shared" si="0"/>
        <v>4776</v>
      </c>
      <c r="G6" s="37">
        <f t="shared" si="1"/>
        <v>5683.44</v>
      </c>
      <c r="H6" s="37" t="s">
        <v>536</v>
      </c>
      <c r="I6" s="37" t="s">
        <v>537</v>
      </c>
      <c r="J6" s="37" t="s">
        <v>538</v>
      </c>
      <c r="K6" s="37" t="s">
        <v>539</v>
      </c>
      <c r="L6" s="37" t="s">
        <v>540</v>
      </c>
    </row>
    <row r="7" spans="1:12" ht="120" x14ac:dyDescent="0.25">
      <c r="A7" s="37">
        <v>6</v>
      </c>
      <c r="B7" s="37" t="s">
        <v>492</v>
      </c>
      <c r="C7" s="37" t="s">
        <v>535</v>
      </c>
      <c r="D7" s="37">
        <v>6</v>
      </c>
      <c r="E7" s="37">
        <v>836</v>
      </c>
      <c r="F7" s="37">
        <f t="shared" si="0"/>
        <v>5016</v>
      </c>
      <c r="G7" s="37">
        <f t="shared" si="1"/>
        <v>5969.04</v>
      </c>
      <c r="H7" s="37" t="s">
        <v>536</v>
      </c>
      <c r="I7" s="37" t="s">
        <v>537</v>
      </c>
      <c r="J7" s="37" t="s">
        <v>538</v>
      </c>
      <c r="K7" s="37" t="s">
        <v>539</v>
      </c>
      <c r="L7" s="37" t="s">
        <v>540</v>
      </c>
    </row>
    <row r="8" spans="1:12" ht="105" x14ac:dyDescent="0.25">
      <c r="A8" s="37">
        <v>7</v>
      </c>
      <c r="B8" s="37" t="s">
        <v>493</v>
      </c>
      <c r="C8" s="37" t="s">
        <v>535</v>
      </c>
      <c r="D8" s="37">
        <v>5</v>
      </c>
      <c r="E8" s="37">
        <v>49</v>
      </c>
      <c r="F8" s="37">
        <f t="shared" si="0"/>
        <v>245</v>
      </c>
      <c r="G8" s="37">
        <f t="shared" si="1"/>
        <v>291.55</v>
      </c>
      <c r="H8" s="37" t="s">
        <v>536</v>
      </c>
      <c r="I8" s="37" t="s">
        <v>537</v>
      </c>
      <c r="J8" s="37" t="s">
        <v>538</v>
      </c>
      <c r="K8" s="37" t="s">
        <v>539</v>
      </c>
      <c r="L8" s="37"/>
    </row>
    <row r="9" spans="1:12" ht="45" x14ac:dyDescent="0.25">
      <c r="A9" s="37">
        <v>8</v>
      </c>
      <c r="B9" s="37" t="s">
        <v>494</v>
      </c>
      <c r="C9" s="37" t="s">
        <v>535</v>
      </c>
      <c r="D9" s="37">
        <v>12</v>
      </c>
      <c r="E9" s="37">
        <v>18.5</v>
      </c>
      <c r="F9" s="37">
        <f t="shared" si="0"/>
        <v>222</v>
      </c>
      <c r="G9" s="37">
        <f t="shared" si="1"/>
        <v>264.18</v>
      </c>
      <c r="H9" s="37" t="s">
        <v>536</v>
      </c>
      <c r="I9" s="37" t="s">
        <v>537</v>
      </c>
      <c r="J9" s="37" t="s">
        <v>538</v>
      </c>
      <c r="K9" s="37" t="s">
        <v>539</v>
      </c>
      <c r="L9" s="37"/>
    </row>
    <row r="10" spans="1:12" ht="45" x14ac:dyDescent="0.25">
      <c r="A10" s="37">
        <v>9</v>
      </c>
      <c r="B10" s="37" t="s">
        <v>494</v>
      </c>
      <c r="C10" s="37" t="s">
        <v>535</v>
      </c>
      <c r="D10" s="37">
        <v>12</v>
      </c>
      <c r="E10" s="37">
        <v>78</v>
      </c>
      <c r="F10" s="37">
        <f t="shared" si="0"/>
        <v>936</v>
      </c>
      <c r="G10" s="37">
        <f t="shared" si="1"/>
        <v>1113.8399999999999</v>
      </c>
      <c r="H10" s="37" t="s">
        <v>536</v>
      </c>
      <c r="I10" s="37" t="s">
        <v>537</v>
      </c>
      <c r="J10" s="37" t="s">
        <v>538</v>
      </c>
      <c r="K10" s="37" t="s">
        <v>539</v>
      </c>
      <c r="L10" s="37"/>
    </row>
    <row r="11" spans="1:12" ht="45" x14ac:dyDescent="0.25">
      <c r="A11" s="37">
        <v>10</v>
      </c>
      <c r="B11" s="37" t="s">
        <v>494</v>
      </c>
      <c r="C11" s="37" t="s">
        <v>535</v>
      </c>
      <c r="D11" s="37">
        <v>12</v>
      </c>
      <c r="E11" s="37">
        <v>92</v>
      </c>
      <c r="F11" s="37">
        <f t="shared" si="0"/>
        <v>1104</v>
      </c>
      <c r="G11" s="37">
        <f t="shared" si="1"/>
        <v>1313.76</v>
      </c>
      <c r="H11" s="37" t="s">
        <v>536</v>
      </c>
      <c r="I11" s="37" t="s">
        <v>537</v>
      </c>
      <c r="J11" s="37" t="s">
        <v>538</v>
      </c>
      <c r="K11" s="37" t="s">
        <v>539</v>
      </c>
      <c r="L11" s="37"/>
    </row>
    <row r="12" spans="1:12" ht="45" x14ac:dyDescent="0.25">
      <c r="A12" s="37">
        <v>11</v>
      </c>
      <c r="B12" s="37" t="s">
        <v>494</v>
      </c>
      <c r="C12" s="37" t="s">
        <v>535</v>
      </c>
      <c r="D12" s="37">
        <v>12</v>
      </c>
      <c r="E12" s="37">
        <v>118</v>
      </c>
      <c r="F12" s="37">
        <f t="shared" si="0"/>
        <v>1416</v>
      </c>
      <c r="G12" s="37">
        <f t="shared" si="1"/>
        <v>1685.04</v>
      </c>
      <c r="H12" s="37" t="s">
        <v>536</v>
      </c>
      <c r="I12" s="37" t="s">
        <v>537</v>
      </c>
      <c r="J12" s="37" t="s">
        <v>538</v>
      </c>
      <c r="K12" s="37" t="s">
        <v>539</v>
      </c>
      <c r="L12" s="37"/>
    </row>
    <row r="13" spans="1:12" ht="45" x14ac:dyDescent="0.25">
      <c r="A13" s="37">
        <v>12</v>
      </c>
      <c r="B13" s="37" t="s">
        <v>495</v>
      </c>
      <c r="C13" s="37" t="s">
        <v>535</v>
      </c>
      <c r="D13" s="37">
        <v>1</v>
      </c>
      <c r="E13" s="37">
        <v>112</v>
      </c>
      <c r="F13" s="37">
        <f t="shared" si="0"/>
        <v>112</v>
      </c>
      <c r="G13" s="37">
        <f t="shared" si="1"/>
        <v>133.28</v>
      </c>
      <c r="H13" s="37" t="s">
        <v>536</v>
      </c>
      <c r="I13" s="37" t="s">
        <v>537</v>
      </c>
      <c r="J13" s="37" t="s">
        <v>538</v>
      </c>
      <c r="K13" s="37" t="s">
        <v>539</v>
      </c>
      <c r="L13" s="37" t="s">
        <v>540</v>
      </c>
    </row>
    <row r="14" spans="1:12" ht="90" x14ac:dyDescent="0.25">
      <c r="A14" s="37">
        <v>13</v>
      </c>
      <c r="B14" s="37" t="s">
        <v>496</v>
      </c>
      <c r="C14" s="37" t="s">
        <v>535</v>
      </c>
      <c r="D14" s="37">
        <v>1</v>
      </c>
      <c r="E14" s="37">
        <v>110</v>
      </c>
      <c r="F14" s="37">
        <f t="shared" si="0"/>
        <v>110</v>
      </c>
      <c r="G14" s="37">
        <f t="shared" si="1"/>
        <v>130.9</v>
      </c>
      <c r="H14" s="37" t="s">
        <v>536</v>
      </c>
      <c r="I14" s="37" t="s">
        <v>537</v>
      </c>
      <c r="J14" s="37" t="s">
        <v>538</v>
      </c>
      <c r="K14" s="37" t="s">
        <v>539</v>
      </c>
      <c r="L14" s="37" t="s">
        <v>540</v>
      </c>
    </row>
    <row r="15" spans="1:12" ht="195" x14ac:dyDescent="0.25">
      <c r="A15" s="37">
        <v>14</v>
      </c>
      <c r="B15" s="37" t="s">
        <v>292</v>
      </c>
      <c r="C15" s="37" t="s">
        <v>535</v>
      </c>
      <c r="D15" s="37">
        <v>10</v>
      </c>
      <c r="E15" s="37">
        <v>500</v>
      </c>
      <c r="F15" s="37">
        <f t="shared" si="0"/>
        <v>5000</v>
      </c>
      <c r="G15" s="37">
        <f t="shared" si="1"/>
        <v>5950</v>
      </c>
      <c r="H15" s="37" t="s">
        <v>542</v>
      </c>
      <c r="I15" s="37" t="s">
        <v>537</v>
      </c>
      <c r="J15" s="37" t="s">
        <v>538</v>
      </c>
      <c r="K15" s="37" t="s">
        <v>539</v>
      </c>
      <c r="L15" s="37" t="s">
        <v>543</v>
      </c>
    </row>
    <row r="16" spans="1:12" ht="150" x14ac:dyDescent="0.25">
      <c r="A16" s="37">
        <v>15</v>
      </c>
      <c r="B16" s="37" t="s">
        <v>289</v>
      </c>
      <c r="C16" s="37" t="s">
        <v>535</v>
      </c>
      <c r="D16" s="37">
        <v>1200</v>
      </c>
      <c r="E16" s="37">
        <v>15.97</v>
      </c>
      <c r="F16" s="37">
        <f t="shared" si="0"/>
        <v>19164</v>
      </c>
      <c r="G16" s="37">
        <f t="shared" si="1"/>
        <v>22805.16</v>
      </c>
      <c r="H16" s="37" t="s">
        <v>542</v>
      </c>
      <c r="I16" s="37" t="s">
        <v>537</v>
      </c>
      <c r="J16" s="37" t="s">
        <v>538</v>
      </c>
      <c r="K16" s="37" t="s">
        <v>539</v>
      </c>
      <c r="L16" s="37" t="s">
        <v>544</v>
      </c>
    </row>
    <row r="17" spans="1:12" ht="150" x14ac:dyDescent="0.25">
      <c r="A17" s="37">
        <v>16</v>
      </c>
      <c r="B17" s="37" t="s">
        <v>289</v>
      </c>
      <c r="C17" s="37" t="s">
        <v>535</v>
      </c>
      <c r="D17" s="37">
        <v>600</v>
      </c>
      <c r="E17" s="37">
        <v>17.5</v>
      </c>
      <c r="F17" s="37">
        <f t="shared" si="0"/>
        <v>10500</v>
      </c>
      <c r="G17" s="37">
        <f t="shared" si="1"/>
        <v>12495</v>
      </c>
      <c r="H17" s="37" t="s">
        <v>542</v>
      </c>
      <c r="I17" s="37" t="s">
        <v>537</v>
      </c>
      <c r="J17" s="37" t="s">
        <v>538</v>
      </c>
      <c r="K17" s="37" t="s">
        <v>539</v>
      </c>
      <c r="L17" s="37" t="s">
        <v>544</v>
      </c>
    </row>
    <row r="18" spans="1:12" ht="135" x14ac:dyDescent="0.25">
      <c r="A18" s="37">
        <v>17</v>
      </c>
      <c r="B18" s="37" t="s">
        <v>489</v>
      </c>
      <c r="C18" s="37" t="s">
        <v>535</v>
      </c>
      <c r="D18" s="37">
        <v>53</v>
      </c>
      <c r="E18" s="37">
        <v>200</v>
      </c>
      <c r="F18" s="37">
        <f t="shared" si="0"/>
        <v>10600</v>
      </c>
      <c r="G18" s="37">
        <f t="shared" si="1"/>
        <v>12614</v>
      </c>
      <c r="H18" s="37" t="s">
        <v>542</v>
      </c>
      <c r="I18" s="37" t="s">
        <v>537</v>
      </c>
      <c r="J18" s="37" t="s">
        <v>538</v>
      </c>
      <c r="K18" s="37" t="s">
        <v>539</v>
      </c>
      <c r="L18" s="37"/>
    </row>
    <row r="19" spans="1:12" ht="180" x14ac:dyDescent="0.25">
      <c r="A19" s="37">
        <v>18</v>
      </c>
      <c r="B19" s="37" t="s">
        <v>497</v>
      </c>
      <c r="C19" s="37" t="s">
        <v>535</v>
      </c>
      <c r="D19" s="37">
        <v>6</v>
      </c>
      <c r="E19" s="37">
        <v>390</v>
      </c>
      <c r="F19" s="37">
        <f t="shared" si="0"/>
        <v>2340</v>
      </c>
      <c r="G19" s="37">
        <f t="shared" si="1"/>
        <v>2784.6</v>
      </c>
      <c r="H19" s="37" t="s">
        <v>542</v>
      </c>
      <c r="I19" s="37" t="s">
        <v>537</v>
      </c>
      <c r="J19" s="37" t="s">
        <v>538</v>
      </c>
      <c r="K19" s="37" t="s">
        <v>539</v>
      </c>
      <c r="L19" s="37" t="s">
        <v>543</v>
      </c>
    </row>
    <row r="20" spans="1:12" ht="180" x14ac:dyDescent="0.25">
      <c r="A20" s="37">
        <v>19</v>
      </c>
      <c r="B20" s="37" t="s">
        <v>498</v>
      </c>
      <c r="C20" s="37" t="s">
        <v>535</v>
      </c>
      <c r="D20" s="37">
        <v>10</v>
      </c>
      <c r="E20" s="37">
        <v>468</v>
      </c>
      <c r="F20" s="37">
        <f t="shared" si="0"/>
        <v>4680</v>
      </c>
      <c r="G20" s="37">
        <f t="shared" si="1"/>
        <v>5569.2</v>
      </c>
      <c r="H20" s="37" t="s">
        <v>542</v>
      </c>
      <c r="I20" s="37" t="s">
        <v>537</v>
      </c>
      <c r="J20" s="37" t="s">
        <v>538</v>
      </c>
      <c r="K20" s="37" t="s">
        <v>539</v>
      </c>
      <c r="L20" s="37" t="s">
        <v>545</v>
      </c>
    </row>
    <row r="21" spans="1:12" ht="45" x14ac:dyDescent="0.25">
      <c r="A21" s="37">
        <v>20</v>
      </c>
      <c r="B21" s="37" t="s">
        <v>499</v>
      </c>
      <c r="C21" s="37" t="s">
        <v>535</v>
      </c>
      <c r="D21" s="37">
        <v>48</v>
      </c>
      <c r="E21" s="37">
        <v>55.19</v>
      </c>
      <c r="F21" s="37">
        <f t="shared" si="0"/>
        <v>2649.12</v>
      </c>
      <c r="G21" s="37">
        <f t="shared" si="1"/>
        <v>3152.4527999999996</v>
      </c>
      <c r="H21" s="37" t="s">
        <v>542</v>
      </c>
      <c r="I21" s="37" t="s">
        <v>537</v>
      </c>
      <c r="J21" s="37" t="s">
        <v>538</v>
      </c>
      <c r="K21" s="37" t="s">
        <v>539</v>
      </c>
      <c r="L21" s="37" t="s">
        <v>543</v>
      </c>
    </row>
    <row r="22" spans="1:12" ht="45" x14ac:dyDescent="0.25">
      <c r="A22" s="37">
        <v>21</v>
      </c>
      <c r="B22" s="37" t="s">
        <v>499</v>
      </c>
      <c r="C22" s="37" t="s">
        <v>535</v>
      </c>
      <c r="D22" s="37">
        <v>48</v>
      </c>
      <c r="E22" s="37">
        <v>57.95</v>
      </c>
      <c r="F22" s="37">
        <f t="shared" si="0"/>
        <v>2781.6000000000004</v>
      </c>
      <c r="G22" s="37">
        <f t="shared" si="1"/>
        <v>3310.1040000000003</v>
      </c>
      <c r="H22" s="37" t="s">
        <v>542</v>
      </c>
      <c r="I22" s="37" t="s">
        <v>537</v>
      </c>
      <c r="J22" s="37" t="s">
        <v>538</v>
      </c>
      <c r="K22" s="37" t="s">
        <v>539</v>
      </c>
      <c r="L22" s="37" t="s">
        <v>543</v>
      </c>
    </row>
    <row r="23" spans="1:12" ht="90" x14ac:dyDescent="0.25">
      <c r="A23" s="37">
        <v>22</v>
      </c>
      <c r="B23" s="37" t="s">
        <v>500</v>
      </c>
      <c r="C23" s="37" t="s">
        <v>535</v>
      </c>
      <c r="D23" s="37">
        <v>30</v>
      </c>
      <c r="E23" s="37">
        <v>78</v>
      </c>
      <c r="F23" s="37">
        <f t="shared" si="0"/>
        <v>2340</v>
      </c>
      <c r="G23" s="37">
        <f t="shared" si="1"/>
        <v>2784.6</v>
      </c>
      <c r="H23" s="37" t="s">
        <v>542</v>
      </c>
      <c r="I23" s="37" t="s">
        <v>537</v>
      </c>
      <c r="J23" s="37" t="s">
        <v>538</v>
      </c>
      <c r="K23" s="37" t="s">
        <v>539</v>
      </c>
      <c r="L23" s="37"/>
    </row>
    <row r="24" spans="1:12" ht="90" x14ac:dyDescent="0.25">
      <c r="A24" s="37">
        <v>23</v>
      </c>
      <c r="B24" s="37" t="s">
        <v>501</v>
      </c>
      <c r="C24" s="37" t="s">
        <v>535</v>
      </c>
      <c r="D24" s="37">
        <v>30</v>
      </c>
      <c r="E24" s="37">
        <v>78</v>
      </c>
      <c r="F24" s="37">
        <f t="shared" si="0"/>
        <v>2340</v>
      </c>
      <c r="G24" s="37">
        <f t="shared" si="1"/>
        <v>2784.6</v>
      </c>
      <c r="H24" s="37" t="s">
        <v>542</v>
      </c>
      <c r="I24" s="37" t="s">
        <v>537</v>
      </c>
      <c r="J24" s="37" t="s">
        <v>538</v>
      </c>
      <c r="K24" s="37" t="s">
        <v>539</v>
      </c>
      <c r="L24" s="37"/>
    </row>
    <row r="25" spans="1:12" ht="90" x14ac:dyDescent="0.25">
      <c r="A25" s="37">
        <v>24</v>
      </c>
      <c r="B25" s="37" t="s">
        <v>502</v>
      </c>
      <c r="C25" s="37" t="s">
        <v>535</v>
      </c>
      <c r="D25" s="37">
        <v>30</v>
      </c>
      <c r="E25" s="37">
        <v>78</v>
      </c>
      <c r="F25" s="37">
        <f t="shared" si="0"/>
        <v>2340</v>
      </c>
      <c r="G25" s="37">
        <f t="shared" si="1"/>
        <v>2784.6</v>
      </c>
      <c r="H25" s="37" t="s">
        <v>542</v>
      </c>
      <c r="I25" s="37" t="s">
        <v>537</v>
      </c>
      <c r="J25" s="37" t="s">
        <v>538</v>
      </c>
      <c r="K25" s="37" t="s">
        <v>539</v>
      </c>
      <c r="L25" s="37"/>
    </row>
    <row r="26" spans="1:12" ht="45" x14ac:dyDescent="0.25">
      <c r="A26" s="37">
        <v>25</v>
      </c>
      <c r="B26" s="37" t="s">
        <v>288</v>
      </c>
      <c r="C26" s="37" t="s">
        <v>535</v>
      </c>
      <c r="D26" s="37">
        <v>28</v>
      </c>
      <c r="E26" s="37">
        <v>220</v>
      </c>
      <c r="F26" s="37">
        <f t="shared" si="0"/>
        <v>6160</v>
      </c>
      <c r="G26" s="37">
        <f t="shared" si="1"/>
        <v>7330.4</v>
      </c>
      <c r="H26" s="37" t="s">
        <v>542</v>
      </c>
      <c r="I26" s="37" t="s">
        <v>537</v>
      </c>
      <c r="J26" s="37" t="s">
        <v>538</v>
      </c>
      <c r="K26" s="37" t="s">
        <v>539</v>
      </c>
      <c r="L26" s="37" t="s">
        <v>546</v>
      </c>
    </row>
    <row r="27" spans="1:12" ht="60" x14ac:dyDescent="0.25">
      <c r="A27" s="37">
        <v>26</v>
      </c>
      <c r="B27" s="37" t="s">
        <v>503</v>
      </c>
      <c r="C27" s="37" t="s">
        <v>535</v>
      </c>
      <c r="D27" s="37">
        <v>9</v>
      </c>
      <c r="E27" s="37">
        <v>84</v>
      </c>
      <c r="F27" s="37">
        <f t="shared" si="0"/>
        <v>756</v>
      </c>
      <c r="G27" s="37">
        <f t="shared" si="1"/>
        <v>899.64</v>
      </c>
      <c r="H27" s="37" t="s">
        <v>542</v>
      </c>
      <c r="I27" s="37" t="s">
        <v>537</v>
      </c>
      <c r="J27" s="37" t="s">
        <v>538</v>
      </c>
      <c r="K27" s="37" t="s">
        <v>539</v>
      </c>
      <c r="L27" s="37"/>
    </row>
    <row r="28" spans="1:12" ht="45" x14ac:dyDescent="0.25">
      <c r="A28" s="37">
        <v>27</v>
      </c>
      <c r="B28" s="37" t="s">
        <v>504</v>
      </c>
      <c r="C28" s="37" t="s">
        <v>535</v>
      </c>
      <c r="D28" s="37">
        <v>10</v>
      </c>
      <c r="E28" s="37">
        <v>84</v>
      </c>
      <c r="F28" s="37">
        <f t="shared" si="0"/>
        <v>840</v>
      </c>
      <c r="G28" s="37">
        <f t="shared" si="1"/>
        <v>999.59999999999991</v>
      </c>
      <c r="H28" s="37" t="s">
        <v>542</v>
      </c>
      <c r="I28" s="37" t="s">
        <v>537</v>
      </c>
      <c r="J28" s="37" t="s">
        <v>538</v>
      </c>
      <c r="K28" s="37" t="s">
        <v>539</v>
      </c>
      <c r="L28" s="37"/>
    </row>
    <row r="29" spans="1:12" ht="105" x14ac:dyDescent="0.25">
      <c r="A29" s="37">
        <v>28</v>
      </c>
      <c r="B29" s="37" t="s">
        <v>505</v>
      </c>
      <c r="C29" s="37" t="s">
        <v>535</v>
      </c>
      <c r="D29" s="37">
        <v>4</v>
      </c>
      <c r="E29" s="37">
        <v>128.52000000000001</v>
      </c>
      <c r="F29" s="37">
        <f t="shared" si="0"/>
        <v>514.08000000000004</v>
      </c>
      <c r="G29" s="37">
        <f t="shared" si="1"/>
        <v>611.75520000000006</v>
      </c>
      <c r="H29" s="37" t="s">
        <v>542</v>
      </c>
      <c r="I29" s="37" t="s">
        <v>537</v>
      </c>
      <c r="J29" s="37" t="s">
        <v>538</v>
      </c>
      <c r="K29" s="37" t="s">
        <v>539</v>
      </c>
      <c r="L29" s="37"/>
    </row>
    <row r="30" spans="1:12" ht="75" x14ac:dyDescent="0.25">
      <c r="A30" s="37">
        <v>29</v>
      </c>
      <c r="B30" s="37" t="s">
        <v>290</v>
      </c>
      <c r="C30" s="37" t="s">
        <v>535</v>
      </c>
      <c r="D30" s="37">
        <v>50</v>
      </c>
      <c r="E30" s="37">
        <v>203</v>
      </c>
      <c r="F30" s="37">
        <f t="shared" si="0"/>
        <v>10150</v>
      </c>
      <c r="G30" s="37">
        <f t="shared" si="1"/>
        <v>12078.5</v>
      </c>
      <c r="H30" s="37" t="s">
        <v>542</v>
      </c>
      <c r="I30" s="37" t="s">
        <v>537</v>
      </c>
      <c r="J30" s="37" t="s">
        <v>538</v>
      </c>
      <c r="K30" s="37" t="s">
        <v>539</v>
      </c>
      <c r="L30" s="37" t="s">
        <v>543</v>
      </c>
    </row>
    <row r="31" spans="1:12" ht="120" x14ac:dyDescent="0.25">
      <c r="A31" s="37">
        <v>30</v>
      </c>
      <c r="B31" s="37" t="s">
        <v>506</v>
      </c>
      <c r="C31" s="37" t="s">
        <v>535</v>
      </c>
      <c r="D31" s="37">
        <v>795</v>
      </c>
      <c r="E31" s="37">
        <v>30</v>
      </c>
      <c r="F31" s="37">
        <f t="shared" si="0"/>
        <v>23850</v>
      </c>
      <c r="G31" s="37">
        <f t="shared" si="1"/>
        <v>28381.5</v>
      </c>
      <c r="H31" s="37" t="s">
        <v>542</v>
      </c>
      <c r="I31" s="37" t="s">
        <v>537</v>
      </c>
      <c r="J31" s="37" t="s">
        <v>538</v>
      </c>
      <c r="K31" s="37" t="s">
        <v>539</v>
      </c>
      <c r="L31" s="37" t="s">
        <v>543</v>
      </c>
    </row>
    <row r="32" spans="1:12" ht="90" x14ac:dyDescent="0.25">
      <c r="A32" s="37">
        <v>31</v>
      </c>
      <c r="B32" s="37" t="s">
        <v>507</v>
      </c>
      <c r="C32" s="37" t="s">
        <v>535</v>
      </c>
      <c r="D32" s="37">
        <v>90</v>
      </c>
      <c r="E32" s="37">
        <v>29</v>
      </c>
      <c r="F32" s="37">
        <f t="shared" si="0"/>
        <v>2610</v>
      </c>
      <c r="G32" s="37">
        <f t="shared" si="1"/>
        <v>3105.8999999999996</v>
      </c>
      <c r="H32" s="37" t="s">
        <v>542</v>
      </c>
      <c r="I32" s="37" t="s">
        <v>537</v>
      </c>
      <c r="J32" s="37" t="s">
        <v>538</v>
      </c>
      <c r="K32" s="37" t="s">
        <v>539</v>
      </c>
      <c r="L32" s="37" t="s">
        <v>543</v>
      </c>
    </row>
    <row r="33" spans="1:12" ht="105" x14ac:dyDescent="0.25">
      <c r="A33" s="37">
        <v>32</v>
      </c>
      <c r="B33" s="37" t="s">
        <v>508</v>
      </c>
      <c r="C33" s="37" t="s">
        <v>541</v>
      </c>
      <c r="D33" s="37">
        <v>90</v>
      </c>
      <c r="E33" s="37">
        <v>29</v>
      </c>
      <c r="F33" s="37">
        <f t="shared" si="0"/>
        <v>2610</v>
      </c>
      <c r="G33" s="37">
        <f t="shared" si="1"/>
        <v>3105.8999999999996</v>
      </c>
      <c r="H33" s="37" t="s">
        <v>542</v>
      </c>
      <c r="I33" s="37" t="s">
        <v>537</v>
      </c>
      <c r="J33" s="37" t="s">
        <v>538</v>
      </c>
      <c r="K33" s="37" t="s">
        <v>539</v>
      </c>
      <c r="L33" s="37"/>
    </row>
    <row r="34" spans="1:12" ht="75" x14ac:dyDescent="0.25">
      <c r="A34" s="37">
        <v>33</v>
      </c>
      <c r="B34" s="37" t="s">
        <v>509</v>
      </c>
      <c r="C34" s="37" t="s">
        <v>535</v>
      </c>
      <c r="D34" s="37">
        <v>4</v>
      </c>
      <c r="E34" s="37">
        <v>375</v>
      </c>
      <c r="F34" s="37">
        <f t="shared" si="0"/>
        <v>1500</v>
      </c>
      <c r="G34" s="37">
        <f t="shared" si="1"/>
        <v>1785</v>
      </c>
      <c r="H34" s="37" t="s">
        <v>542</v>
      </c>
      <c r="I34" s="37" t="s">
        <v>537</v>
      </c>
      <c r="J34" s="37" t="s">
        <v>538</v>
      </c>
      <c r="K34" s="37" t="s">
        <v>539</v>
      </c>
      <c r="L34" s="37"/>
    </row>
    <row r="35" spans="1:12" ht="120" x14ac:dyDescent="0.25">
      <c r="A35" s="37">
        <v>34</v>
      </c>
      <c r="B35" s="37" t="s">
        <v>510</v>
      </c>
      <c r="C35" s="37" t="s">
        <v>535</v>
      </c>
      <c r="D35" s="37">
        <v>30</v>
      </c>
      <c r="E35" s="37">
        <v>122</v>
      </c>
      <c r="F35" s="37">
        <f t="shared" si="0"/>
        <v>3660</v>
      </c>
      <c r="G35" s="37">
        <f t="shared" si="1"/>
        <v>4355.3999999999996</v>
      </c>
      <c r="H35" s="37" t="s">
        <v>542</v>
      </c>
      <c r="I35" s="37" t="s">
        <v>537</v>
      </c>
      <c r="J35" s="37" t="s">
        <v>538</v>
      </c>
      <c r="K35" s="37" t="s">
        <v>539</v>
      </c>
      <c r="L35" s="37" t="s">
        <v>543</v>
      </c>
    </row>
    <row r="36" spans="1:12" ht="120" x14ac:dyDescent="0.25">
      <c r="A36" s="37">
        <v>35</v>
      </c>
      <c r="B36" s="37" t="s">
        <v>510</v>
      </c>
      <c r="C36" s="37" t="s">
        <v>535</v>
      </c>
      <c r="D36" s="37">
        <v>2</v>
      </c>
      <c r="E36" s="37">
        <v>148</v>
      </c>
      <c r="F36" s="37">
        <f t="shared" si="0"/>
        <v>296</v>
      </c>
      <c r="G36" s="37">
        <f t="shared" si="1"/>
        <v>352.24</v>
      </c>
      <c r="H36" s="37" t="s">
        <v>542</v>
      </c>
      <c r="I36" s="37" t="s">
        <v>537</v>
      </c>
      <c r="J36" s="37" t="s">
        <v>538</v>
      </c>
      <c r="K36" s="37" t="s">
        <v>539</v>
      </c>
      <c r="L36" s="37" t="s">
        <v>543</v>
      </c>
    </row>
    <row r="37" spans="1:12" ht="90" x14ac:dyDescent="0.25">
      <c r="A37" s="37">
        <v>36</v>
      </c>
      <c r="B37" s="37" t="s">
        <v>511</v>
      </c>
      <c r="C37" s="37" t="s">
        <v>535</v>
      </c>
      <c r="D37" s="37">
        <v>10</v>
      </c>
      <c r="E37" s="37">
        <v>124</v>
      </c>
      <c r="F37" s="37">
        <f t="shared" si="0"/>
        <v>1240</v>
      </c>
      <c r="G37" s="37">
        <f t="shared" si="1"/>
        <v>1475.6</v>
      </c>
      <c r="H37" s="37" t="s">
        <v>542</v>
      </c>
      <c r="I37" s="37" t="s">
        <v>537</v>
      </c>
      <c r="J37" s="37" t="s">
        <v>538</v>
      </c>
      <c r="K37" s="37" t="s">
        <v>539</v>
      </c>
      <c r="L37" s="37" t="s">
        <v>543</v>
      </c>
    </row>
    <row r="38" spans="1:12" ht="90" x14ac:dyDescent="0.25">
      <c r="A38" s="37">
        <v>37</v>
      </c>
      <c r="B38" s="37" t="s">
        <v>511</v>
      </c>
      <c r="C38" s="37" t="s">
        <v>535</v>
      </c>
      <c r="D38" s="37">
        <v>7</v>
      </c>
      <c r="E38" s="37">
        <v>148</v>
      </c>
      <c r="F38" s="37">
        <f t="shared" si="0"/>
        <v>1036</v>
      </c>
      <c r="G38" s="37">
        <f t="shared" si="1"/>
        <v>1232.8399999999999</v>
      </c>
      <c r="H38" s="37" t="s">
        <v>542</v>
      </c>
      <c r="I38" s="37" t="s">
        <v>537</v>
      </c>
      <c r="J38" s="37" t="s">
        <v>538</v>
      </c>
      <c r="K38" s="37" t="s">
        <v>539</v>
      </c>
      <c r="L38" s="37" t="s">
        <v>543</v>
      </c>
    </row>
    <row r="39" spans="1:12" ht="45" x14ac:dyDescent="0.25">
      <c r="A39" s="37">
        <v>38</v>
      </c>
      <c r="B39" s="37" t="s">
        <v>512</v>
      </c>
      <c r="C39" s="37" t="s">
        <v>535</v>
      </c>
      <c r="D39" s="37">
        <v>2</v>
      </c>
      <c r="E39" s="37">
        <v>54.38</v>
      </c>
      <c r="F39" s="37">
        <f t="shared" si="0"/>
        <v>108.76</v>
      </c>
      <c r="G39" s="37">
        <f t="shared" si="1"/>
        <v>129.42439999999999</v>
      </c>
      <c r="H39" s="37" t="s">
        <v>542</v>
      </c>
      <c r="I39" s="37" t="s">
        <v>537</v>
      </c>
      <c r="J39" s="37" t="s">
        <v>538</v>
      </c>
      <c r="K39" s="37" t="s">
        <v>539</v>
      </c>
      <c r="L39" s="37"/>
    </row>
    <row r="40" spans="1:12" ht="120" x14ac:dyDescent="0.25">
      <c r="A40" s="37">
        <v>39</v>
      </c>
      <c r="B40" s="37" t="s">
        <v>513</v>
      </c>
      <c r="C40" s="37" t="s">
        <v>535</v>
      </c>
      <c r="D40" s="37">
        <v>600</v>
      </c>
      <c r="E40" s="37">
        <v>23</v>
      </c>
      <c r="F40" s="37">
        <f t="shared" si="0"/>
        <v>13800</v>
      </c>
      <c r="G40" s="37">
        <f t="shared" si="1"/>
        <v>16422</v>
      </c>
      <c r="H40" s="37" t="s">
        <v>542</v>
      </c>
      <c r="I40" s="37" t="s">
        <v>537</v>
      </c>
      <c r="J40" s="37" t="s">
        <v>538</v>
      </c>
      <c r="K40" s="37" t="s">
        <v>539</v>
      </c>
      <c r="L40" s="37"/>
    </row>
    <row r="41" spans="1:12" ht="150" x14ac:dyDescent="0.25">
      <c r="A41" s="37">
        <v>40</v>
      </c>
      <c r="B41" s="37" t="s">
        <v>514</v>
      </c>
      <c r="C41" s="37" t="s">
        <v>535</v>
      </c>
      <c r="D41" s="37">
        <v>10</v>
      </c>
      <c r="E41" s="37">
        <v>261</v>
      </c>
      <c r="F41" s="37">
        <f t="shared" si="0"/>
        <v>2610</v>
      </c>
      <c r="G41" s="37">
        <f t="shared" si="1"/>
        <v>3105.8999999999996</v>
      </c>
      <c r="H41" s="37" t="s">
        <v>542</v>
      </c>
      <c r="I41" s="37" t="s">
        <v>537</v>
      </c>
      <c r="J41" s="37" t="s">
        <v>538</v>
      </c>
      <c r="K41" s="37" t="s">
        <v>539</v>
      </c>
      <c r="L41" s="37"/>
    </row>
    <row r="42" spans="1:12" ht="150" x14ac:dyDescent="0.25">
      <c r="A42" s="37">
        <v>41</v>
      </c>
      <c r="B42" s="37" t="s">
        <v>514</v>
      </c>
      <c r="C42" s="37" t="s">
        <v>535</v>
      </c>
      <c r="D42" s="37">
        <v>5</v>
      </c>
      <c r="E42" s="37">
        <v>261</v>
      </c>
      <c r="F42" s="37">
        <f t="shared" si="0"/>
        <v>1305</v>
      </c>
      <c r="G42" s="37">
        <f t="shared" si="1"/>
        <v>1552.9499999999998</v>
      </c>
      <c r="H42" s="37" t="s">
        <v>542</v>
      </c>
      <c r="I42" s="37" t="s">
        <v>537</v>
      </c>
      <c r="J42" s="37" t="s">
        <v>538</v>
      </c>
      <c r="K42" s="37" t="s">
        <v>539</v>
      </c>
      <c r="L42" s="37"/>
    </row>
    <row r="43" spans="1:12" ht="105" x14ac:dyDescent="0.25">
      <c r="A43" s="37">
        <v>42</v>
      </c>
      <c r="B43" s="37" t="s">
        <v>515</v>
      </c>
      <c r="C43" s="37" t="s">
        <v>535</v>
      </c>
      <c r="D43" s="37">
        <v>2</v>
      </c>
      <c r="E43" s="37">
        <v>422.98</v>
      </c>
      <c r="F43" s="37">
        <f t="shared" si="0"/>
        <v>845.96</v>
      </c>
      <c r="G43" s="37">
        <f t="shared" si="1"/>
        <v>1006.6924</v>
      </c>
      <c r="H43" s="37" t="s">
        <v>542</v>
      </c>
      <c r="I43" s="37" t="s">
        <v>537</v>
      </c>
      <c r="J43" s="37" t="s">
        <v>538</v>
      </c>
      <c r="K43" s="37" t="s">
        <v>539</v>
      </c>
      <c r="L43" s="37"/>
    </row>
    <row r="44" spans="1:12" ht="105" x14ac:dyDescent="0.25">
      <c r="A44" s="37">
        <v>43</v>
      </c>
      <c r="B44" s="37" t="s">
        <v>515</v>
      </c>
      <c r="C44" s="37" t="s">
        <v>535</v>
      </c>
      <c r="D44" s="37">
        <v>4</v>
      </c>
      <c r="E44" s="37">
        <v>444.13</v>
      </c>
      <c r="F44" s="37">
        <f t="shared" si="0"/>
        <v>1776.52</v>
      </c>
      <c r="G44" s="37">
        <f t="shared" si="1"/>
        <v>2114.0587999999998</v>
      </c>
      <c r="H44" s="37" t="s">
        <v>542</v>
      </c>
      <c r="I44" s="37" t="s">
        <v>537</v>
      </c>
      <c r="J44" s="37" t="s">
        <v>538</v>
      </c>
      <c r="K44" s="37" t="s">
        <v>539</v>
      </c>
      <c r="L44" s="37"/>
    </row>
    <row r="45" spans="1:12" ht="90" x14ac:dyDescent="0.25">
      <c r="A45" s="37">
        <v>44</v>
      </c>
      <c r="B45" s="37" t="s">
        <v>516</v>
      </c>
      <c r="C45" s="37" t="s">
        <v>535</v>
      </c>
      <c r="D45" s="37">
        <v>5</v>
      </c>
      <c r="E45" s="37">
        <v>504</v>
      </c>
      <c r="F45" s="37">
        <f t="shared" si="0"/>
        <v>2520</v>
      </c>
      <c r="G45" s="37">
        <f t="shared" si="1"/>
        <v>2998.7999999999997</v>
      </c>
      <c r="H45" s="37" t="s">
        <v>542</v>
      </c>
      <c r="I45" s="37" t="s">
        <v>537</v>
      </c>
      <c r="J45" s="37" t="s">
        <v>538</v>
      </c>
      <c r="K45" s="37" t="s">
        <v>539</v>
      </c>
      <c r="L45" s="37"/>
    </row>
    <row r="46" spans="1:12" ht="90" x14ac:dyDescent="0.25">
      <c r="A46" s="37">
        <v>45</v>
      </c>
      <c r="B46" s="37" t="s">
        <v>517</v>
      </c>
      <c r="C46" s="37" t="s">
        <v>535</v>
      </c>
      <c r="D46" s="37">
        <v>5</v>
      </c>
      <c r="E46" s="37">
        <v>504</v>
      </c>
      <c r="F46" s="37">
        <f t="shared" si="0"/>
        <v>2520</v>
      </c>
      <c r="G46" s="37">
        <f t="shared" si="1"/>
        <v>2998.7999999999997</v>
      </c>
      <c r="H46" s="37" t="s">
        <v>542</v>
      </c>
      <c r="I46" s="37" t="s">
        <v>537</v>
      </c>
      <c r="J46" s="37" t="s">
        <v>538</v>
      </c>
      <c r="K46" s="37" t="s">
        <v>539</v>
      </c>
      <c r="L46" s="37"/>
    </row>
    <row r="47" spans="1:12" ht="75" x14ac:dyDescent="0.25">
      <c r="A47" s="37">
        <v>46</v>
      </c>
      <c r="B47" s="37" t="s">
        <v>518</v>
      </c>
      <c r="C47" s="37" t="s">
        <v>535</v>
      </c>
      <c r="D47" s="37">
        <v>10</v>
      </c>
      <c r="E47" s="37">
        <v>504</v>
      </c>
      <c r="F47" s="37">
        <f t="shared" si="0"/>
        <v>5040</v>
      </c>
      <c r="G47" s="37">
        <f t="shared" si="1"/>
        <v>5997.5999999999995</v>
      </c>
      <c r="H47" s="37" t="s">
        <v>542</v>
      </c>
      <c r="I47" s="37" t="s">
        <v>537</v>
      </c>
      <c r="J47" s="37" t="s">
        <v>538</v>
      </c>
      <c r="K47" s="37" t="s">
        <v>539</v>
      </c>
      <c r="L47" s="37"/>
    </row>
    <row r="48" spans="1:12" ht="75" x14ac:dyDescent="0.25">
      <c r="A48" s="37">
        <v>47</v>
      </c>
      <c r="B48" s="37" t="s">
        <v>519</v>
      </c>
      <c r="C48" s="37" t="s">
        <v>535</v>
      </c>
      <c r="D48" s="37">
        <v>20</v>
      </c>
      <c r="E48" s="37">
        <v>78</v>
      </c>
      <c r="F48" s="37">
        <f t="shared" si="0"/>
        <v>1560</v>
      </c>
      <c r="G48" s="37">
        <f t="shared" si="1"/>
        <v>1856.3999999999999</v>
      </c>
      <c r="H48" s="37" t="s">
        <v>542</v>
      </c>
      <c r="I48" s="37" t="s">
        <v>537</v>
      </c>
      <c r="J48" s="37" t="s">
        <v>538</v>
      </c>
      <c r="K48" s="37" t="s">
        <v>539</v>
      </c>
      <c r="L48" s="37"/>
    </row>
    <row r="49" spans="1:12" ht="165" x14ac:dyDescent="0.25">
      <c r="A49" s="37">
        <v>48</v>
      </c>
      <c r="B49" s="37" t="s">
        <v>291</v>
      </c>
      <c r="C49" s="37" t="s">
        <v>535</v>
      </c>
      <c r="D49" s="37">
        <v>4</v>
      </c>
      <c r="E49" s="37">
        <v>1824</v>
      </c>
      <c r="F49" s="37">
        <f t="shared" si="0"/>
        <v>7296</v>
      </c>
      <c r="G49" s="37">
        <f t="shared" si="1"/>
        <v>8682.24</v>
      </c>
      <c r="H49" s="37" t="s">
        <v>542</v>
      </c>
      <c r="I49" s="37" t="s">
        <v>537</v>
      </c>
      <c r="J49" s="37" t="s">
        <v>538</v>
      </c>
      <c r="K49" s="37" t="s">
        <v>539</v>
      </c>
      <c r="L49" s="37"/>
    </row>
    <row r="50" spans="1:12" ht="165" x14ac:dyDescent="0.25">
      <c r="A50" s="37">
        <v>49</v>
      </c>
      <c r="B50" s="37" t="s">
        <v>291</v>
      </c>
      <c r="C50" s="37" t="s">
        <v>535</v>
      </c>
      <c r="D50" s="37">
        <v>2</v>
      </c>
      <c r="E50" s="37">
        <v>2035</v>
      </c>
      <c r="F50" s="37">
        <f t="shared" si="0"/>
        <v>4070</v>
      </c>
      <c r="G50" s="37">
        <f t="shared" si="1"/>
        <v>4843.3</v>
      </c>
      <c r="H50" s="37" t="s">
        <v>542</v>
      </c>
      <c r="I50" s="37" t="s">
        <v>537</v>
      </c>
      <c r="J50" s="37" t="s">
        <v>538</v>
      </c>
      <c r="K50" s="37" t="s">
        <v>539</v>
      </c>
      <c r="L50" s="37"/>
    </row>
    <row r="51" spans="1:12" ht="150" x14ac:dyDescent="0.25">
      <c r="A51" s="37">
        <v>50</v>
      </c>
      <c r="B51" s="37" t="s">
        <v>293</v>
      </c>
      <c r="C51" s="37" t="s">
        <v>535</v>
      </c>
      <c r="D51" s="37">
        <v>5</v>
      </c>
      <c r="E51" s="37">
        <v>1520</v>
      </c>
      <c r="F51" s="37">
        <f t="shared" si="0"/>
        <v>7600</v>
      </c>
      <c r="G51" s="37">
        <f t="shared" si="1"/>
        <v>9044</v>
      </c>
      <c r="H51" s="37" t="s">
        <v>542</v>
      </c>
      <c r="I51" s="37" t="s">
        <v>537</v>
      </c>
      <c r="J51" s="37" t="s">
        <v>538</v>
      </c>
      <c r="K51" s="37" t="s">
        <v>539</v>
      </c>
      <c r="L51" s="37" t="s">
        <v>543</v>
      </c>
    </row>
    <row r="52" spans="1:12" ht="150" x14ac:dyDescent="0.25">
      <c r="A52" s="37">
        <v>51</v>
      </c>
      <c r="B52" s="37" t="s">
        <v>293</v>
      </c>
      <c r="C52" s="37" t="s">
        <v>535</v>
      </c>
      <c r="D52" s="37">
        <v>3</v>
      </c>
      <c r="E52" s="37">
        <v>1699</v>
      </c>
      <c r="F52" s="37">
        <f t="shared" si="0"/>
        <v>5097</v>
      </c>
      <c r="G52" s="37">
        <f t="shared" si="1"/>
        <v>6065.4299999999994</v>
      </c>
      <c r="H52" s="37" t="s">
        <v>542</v>
      </c>
      <c r="I52" s="37" t="s">
        <v>537</v>
      </c>
      <c r="J52" s="37" t="s">
        <v>538</v>
      </c>
      <c r="K52" s="37" t="s">
        <v>539</v>
      </c>
      <c r="L52" s="37" t="s">
        <v>543</v>
      </c>
    </row>
    <row r="53" spans="1:12" ht="60" x14ac:dyDescent="0.25">
      <c r="A53" s="37">
        <v>52</v>
      </c>
      <c r="B53" s="37" t="s">
        <v>520</v>
      </c>
      <c r="C53" s="37" t="s">
        <v>535</v>
      </c>
      <c r="D53" s="37">
        <v>2</v>
      </c>
      <c r="E53" s="37">
        <v>77.56</v>
      </c>
      <c r="F53" s="37">
        <f t="shared" si="0"/>
        <v>155.12</v>
      </c>
      <c r="G53" s="37">
        <f t="shared" si="1"/>
        <v>184.59280000000001</v>
      </c>
      <c r="H53" s="37" t="s">
        <v>542</v>
      </c>
      <c r="I53" s="37" t="s">
        <v>537</v>
      </c>
      <c r="J53" s="37" t="s">
        <v>538</v>
      </c>
      <c r="K53" s="37" t="s">
        <v>539</v>
      </c>
      <c r="L53" s="37" t="s">
        <v>543</v>
      </c>
    </row>
    <row r="54" spans="1:12" ht="60" x14ac:dyDescent="0.25">
      <c r="A54" s="37">
        <v>53</v>
      </c>
      <c r="B54" s="37" t="s">
        <v>520</v>
      </c>
      <c r="C54" s="37" t="s">
        <v>535</v>
      </c>
      <c r="D54" s="37">
        <v>10</v>
      </c>
      <c r="E54" s="37">
        <v>81.44</v>
      </c>
      <c r="F54" s="37">
        <f t="shared" si="0"/>
        <v>814.4</v>
      </c>
      <c r="G54" s="37">
        <f t="shared" si="1"/>
        <v>969.13599999999997</v>
      </c>
      <c r="H54" s="37" t="s">
        <v>542</v>
      </c>
      <c r="I54" s="37" t="s">
        <v>537</v>
      </c>
      <c r="J54" s="37" t="s">
        <v>538</v>
      </c>
      <c r="K54" s="37" t="s">
        <v>539</v>
      </c>
      <c r="L54" s="37" t="s">
        <v>543</v>
      </c>
    </row>
    <row r="55" spans="1:12" ht="45" x14ac:dyDescent="0.25">
      <c r="A55" s="37">
        <v>54</v>
      </c>
      <c r="B55" s="37" t="s">
        <v>521</v>
      </c>
      <c r="C55" s="37" t="s">
        <v>535</v>
      </c>
      <c r="D55" s="37">
        <v>20</v>
      </c>
      <c r="E55" s="37">
        <v>119.16</v>
      </c>
      <c r="F55" s="37">
        <f t="shared" si="0"/>
        <v>2383.1999999999998</v>
      </c>
      <c r="G55" s="37">
        <f t="shared" si="1"/>
        <v>2836.0079999999998</v>
      </c>
      <c r="H55" s="37" t="s">
        <v>542</v>
      </c>
      <c r="I55" s="37" t="s">
        <v>537</v>
      </c>
      <c r="J55" s="37" t="s">
        <v>538</v>
      </c>
      <c r="K55" s="37" t="s">
        <v>539</v>
      </c>
      <c r="L55" s="37"/>
    </row>
    <row r="56" spans="1:12" ht="45" x14ac:dyDescent="0.25">
      <c r="A56" s="37">
        <v>55</v>
      </c>
      <c r="B56" s="37" t="s">
        <v>521</v>
      </c>
      <c r="C56" s="37" t="s">
        <v>535</v>
      </c>
      <c r="D56" s="37">
        <v>10</v>
      </c>
      <c r="E56" s="37">
        <v>1081.31</v>
      </c>
      <c r="F56" s="37">
        <f t="shared" si="0"/>
        <v>10813.099999999999</v>
      </c>
      <c r="G56" s="37">
        <f t="shared" si="1"/>
        <v>12867.588999999998</v>
      </c>
      <c r="H56" s="37" t="s">
        <v>542</v>
      </c>
      <c r="I56" s="37" t="s">
        <v>537</v>
      </c>
      <c r="J56" s="37" t="s">
        <v>538</v>
      </c>
      <c r="K56" s="37" t="s">
        <v>539</v>
      </c>
      <c r="L56" s="37"/>
    </row>
    <row r="57" spans="1:12" ht="60" x14ac:dyDescent="0.25">
      <c r="A57" s="37">
        <v>56</v>
      </c>
      <c r="B57" s="37" t="s">
        <v>522</v>
      </c>
      <c r="C57" s="37" t="s">
        <v>535</v>
      </c>
      <c r="D57" s="37">
        <v>20</v>
      </c>
      <c r="E57" s="37">
        <v>150</v>
      </c>
      <c r="F57" s="37">
        <f t="shared" si="0"/>
        <v>3000</v>
      </c>
      <c r="G57" s="37">
        <f t="shared" si="1"/>
        <v>3570</v>
      </c>
      <c r="H57" s="37" t="s">
        <v>542</v>
      </c>
      <c r="I57" s="37" t="s">
        <v>537</v>
      </c>
      <c r="J57" s="37" t="s">
        <v>538</v>
      </c>
      <c r="K57" s="37" t="s">
        <v>539</v>
      </c>
      <c r="L57" s="37"/>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4</vt:i4>
      </vt:variant>
      <vt:variant>
        <vt:lpstr>Zone denumite</vt:lpstr>
      </vt:variant>
      <vt:variant>
        <vt:i4>3</vt:i4>
      </vt:variant>
    </vt:vector>
  </HeadingPairs>
  <TitlesOfParts>
    <vt:vector size="7" baseType="lpstr">
      <vt:lpstr>PAAP Continut</vt:lpstr>
      <vt:lpstr>PAAP 2023</vt:lpstr>
      <vt:lpstr>Anexa achizitii directe 2023</vt:lpstr>
      <vt:lpstr>Foaie1</vt:lpstr>
      <vt:lpstr>'Anexa achizitii directe 2023'!Zona_de_imprimat</vt:lpstr>
      <vt:lpstr>'PAAP 2023'!Zona_de_imprimat</vt:lpstr>
      <vt:lpstr>'PAAP Continut'!Zona_de_imprimat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2023-03-15T07:20:53Z</dcterms:modified>
</cp:coreProperties>
</file>